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Дирекция по экономике и финансам\Управление экономики\Отдел тарифообразования\2 Технологические присоединения\1. ИТ\2024 год  индивидуальные тарифы\2024.01.18 Парков В.И\"/>
    </mc:Choice>
  </mc:AlternateContent>
  <bookViews>
    <workbookView xWindow="0" yWindow="0" windowWidth="28800" windowHeight="12150" firstSheet="2" activeTab="2"/>
  </bookViews>
  <sheets>
    <sheet name="реестр" sheetId="1" state="hidden" r:id="rId1"/>
    <sheet name="РЭК 2017" sheetId="2" state="hidden" r:id="rId2"/>
    <sheet name="Свод" sheetId="3" r:id="rId3"/>
    <sheet name="ВЛ" sheetId="6" state="hidden" r:id="rId4"/>
    <sheet name="Лист2" sheetId="4" state="hidden" r:id="rId5"/>
  </sheets>
  <externalReferences>
    <externalReference r:id="rId6"/>
    <externalReference r:id="rId7"/>
    <externalReference r:id="rId8"/>
    <externalReference r:id="rId9"/>
    <externalReference r:id="rId10"/>
  </externalReferences>
  <definedNames>
    <definedName name="_м1" localSheetId="0">[1]ПИР!#REF!</definedName>
    <definedName name="_м1">[1]ПИР!#REF!</definedName>
    <definedName name="Excel___________133333333" localSheetId="0">#REF!</definedName>
    <definedName name="Excel___________133333333">#REF!</definedName>
    <definedName name="Excel_BuiltIn_Print_Area_11" localSheetId="0">#REF!</definedName>
    <definedName name="Excel_BuiltIn_Print_Area_11">#REF!</definedName>
    <definedName name="Excel_BuiltIn_Print_Area_12" localSheetId="0">#REF!</definedName>
    <definedName name="Excel_BuiltIn_Print_Area_12">#REF!</definedName>
    <definedName name="Excel_BuiltIn_Print_Area_13" localSheetId="0">#REF!</definedName>
    <definedName name="Excel_BuiltIn_Print_Area_13">#REF!</definedName>
    <definedName name="Excel_BuiltIn_Print_Area_9" localSheetId="0">#REF!</definedName>
    <definedName name="Excel_BuiltIn_Print_Area_9">#REF!</definedName>
    <definedName name="Excel_BuiltIn_Print_Titles_12" localSheetId="0">#REF!</definedName>
    <definedName name="Excel_BuiltIn_Print_Titles_12">#REF!</definedName>
    <definedName name="Excel_BuiltIn_Print_Titles_13" localSheetId="0">#REF!</definedName>
    <definedName name="Excel_BuiltIn_Print_Titles_13">#REF!</definedName>
    <definedName name="Excel_BuiltIn_Print_Titles_3" localSheetId="0">#REF!</definedName>
    <definedName name="Excel_BuiltIn_Print_Titles_3">#REF!</definedName>
    <definedName name="Excel_BuiltIn_Print_Titles_3_1" localSheetId="0">#REF!</definedName>
    <definedName name="Excel_BuiltIn_Print_Titles_3_1">#REF!</definedName>
    <definedName name="Excel_BuiltIn_Print_Titles_4_1" localSheetId="0">[1]ПИР!#REF!</definedName>
    <definedName name="Excel_BuiltIn_Print_Titles_4_1">[1]ПИР!#REF!</definedName>
    <definedName name="Excel_BuiltIn_Print_Titles_4_2" localSheetId="0">[1]ПИР!#REF!</definedName>
    <definedName name="Excel_BuiltIn_Print_Titles_4_2">[1]ПИР!#REF!</definedName>
    <definedName name="Excel_BuiltIn_Print_Titles_5" localSheetId="0">#REF!</definedName>
    <definedName name="Excel_BuiltIn_Print_Titles_5">#REF!</definedName>
    <definedName name="Excel_BuiltIn_Print_Titles_8" localSheetId="0">#REF!</definedName>
    <definedName name="Excel_BuiltIn_Print_Titles_8">#REF!</definedName>
    <definedName name="Excel_BuiltIn_Print_Titles_9" localSheetId="0">#REF!</definedName>
    <definedName name="Excel_BuiltIn_Print_Titles_9">#REF!</definedName>
    <definedName name="Excel222" localSheetId="0">#REF!</definedName>
    <definedName name="Excel222">#REF!</definedName>
    <definedName name="EXEL_HJ" localSheetId="0">#REF!</definedName>
    <definedName name="EXEL_HJ">#REF!</definedName>
    <definedName name="EXEL_HJ3333" localSheetId="0">#REF!</definedName>
    <definedName name="EXEL_HJ3333">#REF!</definedName>
    <definedName name="Fr" localSheetId="0">#REF!</definedName>
    <definedName name="Fr">#REF!</definedName>
    <definedName name="fszrfaw\ed" localSheetId="0">#REF!</definedName>
    <definedName name="fszrfaw\ed">#REF!</definedName>
    <definedName name="w" localSheetId="0">#REF!</definedName>
    <definedName name="w">#REF!</definedName>
    <definedName name="ваобваоваоваоваоваоваок" localSheetId="0">#REF!</definedName>
    <definedName name="ваобваоваоваоваоваоваок">#REF!</definedName>
    <definedName name="ВЛ110">[2]Справка!$I$3:$I$35</definedName>
    <definedName name="_xlnm.Print_Titles" localSheetId="2">Свод!$3:$3</definedName>
    <definedName name="ииивирпвммвпмвпвппвпппппппп" localSheetId="0">#REF!</definedName>
    <definedName name="ииивирпвммвпмвпвппвпппппппп">#REF!</definedName>
    <definedName name="ййй" localSheetId="0">#REF!</definedName>
    <definedName name="ййй">#REF!</definedName>
    <definedName name="йцукк" localSheetId="0">#REF!</definedName>
    <definedName name="йцукк">#REF!</definedName>
    <definedName name="Конфликтимен" localSheetId="0">#REF!</definedName>
    <definedName name="Конфликтимен">#REF!</definedName>
    <definedName name="Н333333333333333333333333333333333" localSheetId="0">#REF!</definedName>
    <definedName name="Н333333333333333333333333333333333">#REF!</definedName>
    <definedName name="_xlnm.Print_Area" localSheetId="4">Лист2!$A$1:$F$14</definedName>
    <definedName name="_xlnm.Print_Area" localSheetId="2">Свод!$A$1:$E$8</definedName>
    <definedName name="олвао\люфо\юлод\олжыд.алж\лдвыдвлдаото" localSheetId="0">#REF!</definedName>
    <definedName name="олвао\люфо\юлод\олжыд.алж\лдвыдвлдаото">#REF!</definedName>
    <definedName name="пир2" localSheetId="0">#REF!</definedName>
    <definedName name="пир2">#REF!</definedName>
    <definedName name="пова" localSheetId="0">#REF!</definedName>
    <definedName name="пова">#REF!</definedName>
    <definedName name="попо" localSheetId="0">#REF!</definedName>
    <definedName name="попо">#REF!</definedName>
    <definedName name="пппппппппппппппппп" localSheetId="0">#REF!</definedName>
    <definedName name="пппппппппппппппппп">#REF!</definedName>
    <definedName name="ппр" localSheetId="0">#REF!</definedName>
    <definedName name="ппр">#REF!</definedName>
    <definedName name="пр" localSheetId="0">#REF!</definedName>
    <definedName name="пр">#REF!</definedName>
    <definedName name="прасптвпотсат" localSheetId="0">#REF!</definedName>
    <definedName name="прасптвпотсат">#REF!</definedName>
    <definedName name="приоыурволгрыудвцошдущо123564864" localSheetId="0">#REF!</definedName>
    <definedName name="приоыурволгрыудвцошдущо123564864">#REF!</definedName>
    <definedName name="припЛОУАРТОТУ4ЭЦклэ_" localSheetId="0">#REF!</definedName>
    <definedName name="припЛОУАРТОТУ4ЭЦклэ_">#REF!</definedName>
    <definedName name="про" localSheetId="0">#REF!</definedName>
    <definedName name="про">#REF!</definedName>
    <definedName name="ПРОСТОАЛУОЮ" localSheetId="0">#REF!</definedName>
    <definedName name="ПРОСТОАЛУОЮ">#REF!</definedName>
    <definedName name="Противоаварийная_автоматика_ПС">[3]Таблица!$B$453:$B$462</definedName>
    <definedName name="пс">#REF!</definedName>
    <definedName name="расет" localSheetId="0">#REF!</definedName>
    <definedName name="расет">#REF!</definedName>
    <definedName name="ро" localSheetId="0">#REF!</definedName>
    <definedName name="ро">#REF!</definedName>
    <definedName name="с199999999999999999999999999" localSheetId="0">#REF!</definedName>
    <definedName name="с199999999999999999999999999">#REF!</definedName>
    <definedName name="тегмине111" localSheetId="0">#REF!</definedName>
    <definedName name="тегмине111">#REF!</definedName>
    <definedName name="трипмасвч" localSheetId="0">#REF!</definedName>
    <definedName name="трипмасвч">#REF!</definedName>
    <definedName name="шльрг" localSheetId="0">#REF!</definedName>
    <definedName name="шльрг">#REF!</definedName>
    <definedName name="яыуа" localSheetId="0">#REF!</definedName>
    <definedName name="яыуа">#REF!</definedName>
  </definedNames>
  <calcPr calcId="162913"/>
</workbook>
</file>

<file path=xl/calcChain.xml><?xml version="1.0" encoding="utf-8"?>
<calcChain xmlns="http://schemas.openxmlformats.org/spreadsheetml/2006/main">
  <c r="E5" i="3" l="1"/>
  <c r="C4" i="6" l="1"/>
  <c r="A4" i="6" l="1"/>
  <c r="A9" i="4" l="1"/>
  <c r="C9" i="4"/>
  <c r="F9" i="4" s="1"/>
  <c r="F14" i="4" l="1"/>
  <c r="A14" i="4"/>
  <c r="A13" i="4"/>
  <c r="E5" i="1" l="1"/>
  <c r="F5" i="1" l="1"/>
  <c r="B5" i="1" s="1"/>
  <c r="E205" i="2" l="1"/>
  <c r="H205" i="2" s="1"/>
  <c r="E204" i="2"/>
  <c r="H204" i="2" s="1"/>
  <c r="E203" i="2"/>
  <c r="H203" i="2" s="1"/>
  <c r="E202" i="2"/>
  <c r="H202" i="2" s="1"/>
  <c r="E201" i="2"/>
  <c r="H201" i="2" s="1"/>
  <c r="E200" i="2"/>
  <c r="H200" i="2" s="1"/>
  <c r="H199" i="2"/>
  <c r="D199" i="2"/>
  <c r="E198" i="2"/>
  <c r="H198" i="2" s="1"/>
  <c r="H197" i="2"/>
  <c r="D197" i="2"/>
  <c r="H196" i="2"/>
  <c r="D196" i="2"/>
  <c r="E195" i="2"/>
  <c r="H195" i="2" s="1"/>
  <c r="E194" i="2"/>
  <c r="D194" i="2" s="1"/>
  <c r="E193" i="2"/>
  <c r="H193" i="2" s="1"/>
  <c r="E192" i="2"/>
  <c r="H192" i="2" s="1"/>
  <c r="K191" i="2"/>
  <c r="E191" i="2"/>
  <c r="D191" i="2" s="1"/>
  <c r="K190" i="2"/>
  <c r="E190" i="2"/>
  <c r="D190" i="2" s="1"/>
  <c r="K189" i="2"/>
  <c r="E189" i="2"/>
  <c r="D189" i="2" s="1"/>
  <c r="K188" i="2"/>
  <c r="E188" i="2"/>
  <c r="D188" i="2" s="1"/>
  <c r="K187" i="2"/>
  <c r="E187" i="2"/>
  <c r="D187" i="2" s="1"/>
  <c r="K186" i="2"/>
  <c r="E186" i="2"/>
  <c r="D186" i="2" s="1"/>
  <c r="K185" i="2"/>
  <c r="E185" i="2"/>
  <c r="D185" i="2" s="1"/>
  <c r="K184" i="2"/>
  <c r="E184" i="2"/>
  <c r="D184" i="2" s="1"/>
  <c r="K183" i="2"/>
  <c r="E183" i="2"/>
  <c r="D183" i="2" s="1"/>
  <c r="K182" i="2"/>
  <c r="E182" i="2"/>
  <c r="D182" i="2" s="1"/>
  <c r="K181" i="2"/>
  <c r="E181" i="2"/>
  <c r="D181" i="2" s="1"/>
  <c r="K180" i="2"/>
  <c r="E180" i="2"/>
  <c r="D180" i="2" s="1"/>
  <c r="K179" i="2"/>
  <c r="E179" i="2"/>
  <c r="D179" i="2" s="1"/>
  <c r="K178" i="2"/>
  <c r="E178" i="2"/>
  <c r="D178" i="2" s="1"/>
  <c r="K177" i="2"/>
  <c r="E177" i="2"/>
  <c r="D177" i="2" s="1"/>
  <c r="K176" i="2"/>
  <c r="E176" i="2"/>
  <c r="D176" i="2" s="1"/>
  <c r="K175" i="2"/>
  <c r="E175" i="2"/>
  <c r="D175" i="2" s="1"/>
  <c r="K174" i="2"/>
  <c r="E174" i="2"/>
  <c r="D174" i="2" s="1"/>
  <c r="K173" i="2"/>
  <c r="E173" i="2"/>
  <c r="D173" i="2" s="1"/>
  <c r="K172" i="2"/>
  <c r="E172" i="2"/>
  <c r="D172" i="2" s="1"/>
  <c r="K171" i="2"/>
  <c r="E171" i="2"/>
  <c r="D171" i="2" s="1"/>
  <c r="K170" i="2"/>
  <c r="E170" i="2"/>
  <c r="D170" i="2" s="1"/>
  <c r="K169" i="2"/>
  <c r="E169" i="2"/>
  <c r="D169" i="2" s="1"/>
  <c r="K168" i="2"/>
  <c r="E168" i="2"/>
  <c r="D168" i="2" s="1"/>
  <c r="K167" i="2"/>
  <c r="E167" i="2"/>
  <c r="D167" i="2" s="1"/>
  <c r="K166" i="2"/>
  <c r="E166" i="2"/>
  <c r="D166" i="2" s="1"/>
  <c r="K165" i="2"/>
  <c r="E165" i="2"/>
  <c r="D165" i="2" s="1"/>
  <c r="K164" i="2"/>
  <c r="E164" i="2"/>
  <c r="D164" i="2" s="1"/>
  <c r="K163" i="2"/>
  <c r="E163" i="2"/>
  <c r="D163" i="2" s="1"/>
  <c r="K162" i="2"/>
  <c r="E162" i="2"/>
  <c r="D162" i="2" s="1"/>
  <c r="K161" i="2"/>
  <c r="E161" i="2"/>
  <c r="D161" i="2" s="1"/>
  <c r="K160" i="2"/>
  <c r="E160" i="2"/>
  <c r="D160" i="2" s="1"/>
  <c r="K159" i="2"/>
  <c r="E159" i="2"/>
  <c r="D159" i="2" s="1"/>
  <c r="K158" i="2"/>
  <c r="E158" i="2"/>
  <c r="D158" i="2" s="1"/>
  <c r="K157" i="2"/>
  <c r="E157" i="2"/>
  <c r="D157" i="2" s="1"/>
  <c r="K156" i="2"/>
  <c r="D156" i="2"/>
  <c r="K155" i="2"/>
  <c r="D155" i="2"/>
  <c r="K154" i="2"/>
  <c r="D154" i="2"/>
  <c r="E153" i="2"/>
  <c r="H153" i="2" s="1"/>
  <c r="K153" i="2" s="1"/>
  <c r="E152" i="2"/>
  <c r="H152" i="2" s="1"/>
  <c r="K152" i="2" s="1"/>
  <c r="E151" i="2"/>
  <c r="H151" i="2" s="1"/>
  <c r="K151" i="2" s="1"/>
  <c r="E150" i="2"/>
  <c r="D150" i="2" s="1"/>
  <c r="K149" i="2"/>
  <c r="E149" i="2"/>
  <c r="D149" i="2" s="1"/>
  <c r="E148" i="2"/>
  <c r="D148" i="2" s="1"/>
  <c r="E147" i="2"/>
  <c r="D147" i="2" s="1"/>
  <c r="K146" i="2"/>
  <c r="E146" i="2"/>
  <c r="D146" i="2" s="1"/>
  <c r="K145" i="2"/>
  <c r="E145" i="2"/>
  <c r="D145" i="2" s="1"/>
  <c r="K144" i="2"/>
  <c r="E144" i="2"/>
  <c r="D144" i="2" s="1"/>
  <c r="K143" i="2"/>
  <c r="E143" i="2"/>
  <c r="D143" i="2" s="1"/>
  <c r="K142" i="2"/>
  <c r="E142" i="2"/>
  <c r="D142" i="2" s="1"/>
  <c r="K141" i="2"/>
  <c r="E141" i="2"/>
  <c r="D141" i="2" s="1"/>
  <c r="E140" i="2"/>
  <c r="H140" i="2" s="1"/>
  <c r="K140" i="2" s="1"/>
  <c r="J138" i="2"/>
  <c r="J137" i="2"/>
  <c r="J136" i="2"/>
  <c r="J135" i="2"/>
  <c r="J134" i="2"/>
  <c r="J133" i="2"/>
  <c r="J132" i="2"/>
  <c r="J131" i="2"/>
  <c r="J130" i="2"/>
  <c r="J129" i="2"/>
  <c r="J128" i="2"/>
  <c r="J127" i="2"/>
  <c r="J126" i="2"/>
  <c r="J125" i="2"/>
  <c r="J124" i="2"/>
  <c r="J123" i="2"/>
  <c r="J122" i="2"/>
  <c r="J121" i="2"/>
  <c r="J120" i="2"/>
  <c r="J119" i="2"/>
  <c r="J118" i="2"/>
  <c r="J117" i="2"/>
  <c r="J116" i="2"/>
  <c r="J115" i="2"/>
  <c r="J114" i="2"/>
  <c r="J113" i="2"/>
  <c r="J112" i="2"/>
  <c r="J111" i="2"/>
  <c r="J110" i="2"/>
  <c r="J109" i="2"/>
  <c r="J108" i="2"/>
  <c r="J107" i="2"/>
  <c r="J106" i="2"/>
  <c r="J105" i="2"/>
  <c r="J104" i="2"/>
  <c r="J103" i="2"/>
  <c r="J102" i="2"/>
  <c r="J101" i="2"/>
  <c r="J100" i="2"/>
  <c r="J99" i="2"/>
  <c r="J98" i="2"/>
  <c r="J97" i="2"/>
  <c r="J96" i="2"/>
  <c r="J95" i="2"/>
  <c r="J94" i="2"/>
  <c r="J93" i="2"/>
  <c r="J92" i="2"/>
  <c r="J91" i="2"/>
  <c r="J90" i="2"/>
  <c r="J89" i="2"/>
  <c r="J88" i="2"/>
  <c r="J87" i="2"/>
  <c r="J86" i="2"/>
  <c r="J85" i="2"/>
  <c r="J84" i="2"/>
  <c r="J83" i="2"/>
  <c r="J82" i="2"/>
  <c r="J81" i="2"/>
  <c r="J80" i="2"/>
  <c r="J79" i="2"/>
  <c r="J78" i="2"/>
  <c r="J77" i="2"/>
  <c r="J76" i="2"/>
  <c r="J75" i="2"/>
  <c r="J74" i="2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J52" i="2"/>
  <c r="J44" i="2"/>
  <c r="J43" i="2"/>
  <c r="J42" i="2"/>
  <c r="J41" i="2"/>
  <c r="J40" i="2"/>
  <c r="J39" i="2"/>
  <c r="J38" i="2"/>
  <c r="G37" i="2"/>
  <c r="J36" i="2"/>
  <c r="J35" i="2"/>
  <c r="J34" i="2"/>
  <c r="J33" i="2"/>
  <c r="J32" i="2"/>
  <c r="J31" i="2"/>
  <c r="J30" i="2"/>
  <c r="J29" i="2"/>
  <c r="J28" i="2"/>
  <c r="J27" i="2"/>
  <c r="J26" i="2"/>
  <c r="J25" i="2"/>
  <c r="J24" i="2"/>
  <c r="J23" i="2"/>
  <c r="J22" i="2"/>
  <c r="G21" i="2"/>
  <c r="J20" i="2"/>
  <c r="J19" i="2"/>
  <c r="J18" i="2"/>
  <c r="J17" i="2"/>
  <c r="J16" i="2"/>
  <c r="J15" i="2"/>
  <c r="J14" i="2"/>
  <c r="J13" i="2"/>
  <c r="J12" i="2"/>
  <c r="J11" i="2"/>
  <c r="H150" i="2" l="1"/>
  <c r="K150" i="2" s="1"/>
  <c r="D202" i="2"/>
  <c r="D152" i="2"/>
  <c r="D151" i="2"/>
  <c r="D153" i="2"/>
  <c r="D193" i="2"/>
  <c r="D195" i="2"/>
  <c r="D200" i="2"/>
  <c r="D203" i="2"/>
  <c r="D204" i="2"/>
  <c r="D140" i="2"/>
  <c r="H147" i="2"/>
  <c r="K147" i="2" s="1"/>
  <c r="H148" i="2"/>
  <c r="K148" i="2" s="1"/>
  <c r="D192" i="2"/>
  <c r="H194" i="2"/>
  <c r="D198" i="2"/>
  <c r="D201" i="2"/>
  <c r="D205" i="2"/>
  <c r="A6" i="4" l="1"/>
  <c r="C6" i="4" l="1"/>
  <c r="F6" i="4" l="1"/>
</calcChain>
</file>

<file path=xl/sharedStrings.xml><?xml version="1.0" encoding="utf-8"?>
<sst xmlns="http://schemas.openxmlformats.org/spreadsheetml/2006/main" count="538" uniqueCount="450">
  <si>
    <t>ПАО МРСК Кузбассэнерго-РЭС  Т П</t>
  </si>
  <si>
    <t>№ п/п</t>
  </si>
  <si>
    <t>Наименование ставки</t>
  </si>
  <si>
    <t>Ставка, утвержденная на 2016 год</t>
  </si>
  <si>
    <t>Предложение предприятия</t>
  </si>
  <si>
    <t>Предложение экспертов</t>
  </si>
  <si>
    <t>Пояснение</t>
  </si>
  <si>
    <t>Предложение предприятия (капитальные вложения 2001 г.), руб.</t>
  </si>
  <si>
    <t>Физический объем строительства, км(кВт)</t>
  </si>
  <si>
    <t>Стандартизированная ставка 2001, руб./км(кВт)</t>
  </si>
  <si>
    <t>Предложение экспертов (капитальные вложения 2001 г.), руб.</t>
  </si>
  <si>
    <t>Строительство ВЛ 110 кВ</t>
  </si>
  <si>
    <t>С.2 1</t>
  </si>
  <si>
    <t>Одноцепной ВЛ с применением  неизолированного провода АС до 150 мм2</t>
  </si>
  <si>
    <t>Исключены постоянный отвод земли, дополнительные затраты, содержание службы заказчика, прочие затраты (нет расшифровки).</t>
  </si>
  <si>
    <t>С.2 2</t>
  </si>
  <si>
    <t>Одноцепной ВЛ с применением  неизолированного провода АС до 240 мм2</t>
  </si>
  <si>
    <t>С.2 3</t>
  </si>
  <si>
    <t>Двухцепной ВЛ с применением  неизолированного провода АС до 150 мм2</t>
  </si>
  <si>
    <t>С.2 4</t>
  </si>
  <si>
    <t>Двухцепной ВЛ с применением  неизолированного провода АС до 240 мм2</t>
  </si>
  <si>
    <t>Строительство ВЛ 35 кВ</t>
  </si>
  <si>
    <t>С.2 5</t>
  </si>
  <si>
    <t xml:space="preserve">Одноцепной ВЛ с применением неизолированного провода АС 95 мм2 </t>
  </si>
  <si>
    <t>Исключены  непредвиденные затрат, прочие затраты,производство работ в зимнее время (нет расшифровки).</t>
  </si>
  <si>
    <t>С.2 6</t>
  </si>
  <si>
    <t xml:space="preserve">Одноцепной ВЛ с применением неизолированного провода АС 120 мм2 </t>
  </si>
  <si>
    <t>С.2 7</t>
  </si>
  <si>
    <t xml:space="preserve">Одноцепной ВЛ с применением неизолированного провода АС 150 мм2 </t>
  </si>
  <si>
    <t>С.2 8</t>
  </si>
  <si>
    <t xml:space="preserve">Одноцепной ВЛ с применением неизолированного провода АС 185 мм2 </t>
  </si>
  <si>
    <t>С.2 9</t>
  </si>
  <si>
    <t xml:space="preserve">Одноцепной ВЛ с применением неизолированного провода АС 240 мм2 </t>
  </si>
  <si>
    <t>С.2 10</t>
  </si>
  <si>
    <t xml:space="preserve">Двухцепной ВЛ с применением неизолированного провода АС 95 мм2 </t>
  </si>
  <si>
    <t>С.2 11</t>
  </si>
  <si>
    <t xml:space="preserve">Двухцепной ВЛ с применением неизолированного провода АС 120 мм2 </t>
  </si>
  <si>
    <t>С.2 12</t>
  </si>
  <si>
    <t xml:space="preserve">Двухцепной ВЛ с применением неизолированного провода АС 150 мм2 </t>
  </si>
  <si>
    <t>С.2 13</t>
  </si>
  <si>
    <t xml:space="preserve">Двухцепной ВЛ с применением неизолированного провода АС 185 мм2 </t>
  </si>
  <si>
    <t>С.2 14</t>
  </si>
  <si>
    <t xml:space="preserve">Двухцепной ВЛ с применением неизолированного провода АС 240 мм2 </t>
  </si>
  <si>
    <t>Строительство ВЛ 6-10 кВ</t>
  </si>
  <si>
    <t>С.2 15</t>
  </si>
  <si>
    <t xml:space="preserve">Одноцепной ВЛ с применением неизолированного провода АС 25 мм2 </t>
  </si>
  <si>
    <t>С.2 16</t>
  </si>
  <si>
    <t xml:space="preserve">Одноцепной ВЛ с применением неизолированного провода АС 35 мм2 </t>
  </si>
  <si>
    <t>С.2 17</t>
  </si>
  <si>
    <t xml:space="preserve">Одноцепной ВЛ с применением неизолированного провода АС 50 мм2 </t>
  </si>
  <si>
    <t>С.2 18</t>
  </si>
  <si>
    <t xml:space="preserve">Одноцепной ВЛ с применением неизолированного провода АС 70 мм2 </t>
  </si>
  <si>
    <t>С.2 19</t>
  </si>
  <si>
    <t>С.2 20</t>
  </si>
  <si>
    <t xml:space="preserve">Двухцепной ВЛ с применением неизолированного провода АС 95 мм2  </t>
  </si>
  <si>
    <t>С.2 21</t>
  </si>
  <si>
    <t>Одноцепной ВЛ с применением защищенного провода СИП-3 1х25 мм2</t>
  </si>
  <si>
    <t>С.2 22</t>
  </si>
  <si>
    <t>Одноцепной ВЛ с применением защищенного провода СИП-3 1х35 мм2</t>
  </si>
  <si>
    <t>Исключены  непредвиденные затрат, прочие затраты,зимнее удорожание (нет расшифровки).</t>
  </si>
  <si>
    <t>С.2 23</t>
  </si>
  <si>
    <t>Одноцепной ВЛ с применением защищенного провода СИП-3 1х50 мм2</t>
  </si>
  <si>
    <t>Исключены  непредвиденные затрат, прочие затраты (нет расшифровки).</t>
  </si>
  <si>
    <t>С.2 24</t>
  </si>
  <si>
    <t>Одноцепной ВЛ с применением защищенного провода СИП-3 1х70 мм2</t>
  </si>
  <si>
    <t>С.2 25</t>
  </si>
  <si>
    <t>Двухцепной ВЛ с применением защищенного провода СИП-3 1х70 мм2</t>
  </si>
  <si>
    <t>С.2 26</t>
  </si>
  <si>
    <t>Одноцепной ВЛ с применением защищенного провода СИП-3 1х95 мм2</t>
  </si>
  <si>
    <t>С.2 27</t>
  </si>
  <si>
    <t>Двухцепной ВЛ с применением защищенного провода СИП-3 1х95 мм2</t>
  </si>
  <si>
    <t>С.2 28</t>
  </si>
  <si>
    <t>Одноцепной ВЛ с применением защищенного провода СИП-3 1х120 мм2</t>
  </si>
  <si>
    <t>С.2 29</t>
  </si>
  <si>
    <t>Двухцепной ВЛ с применением защищенного провода СИП-3 1х120 мм2</t>
  </si>
  <si>
    <t>Строительство ВЛ 0,4 кВ</t>
  </si>
  <si>
    <t>С.2 30</t>
  </si>
  <si>
    <t>ВЛ с применением самонесущего изолированного провода СИП-4 4х25 мм2</t>
  </si>
  <si>
    <t xml:space="preserve"> Корректировка Увеличена количество стоик (на 1000 м ) </t>
  </si>
  <si>
    <t>С.2 31</t>
  </si>
  <si>
    <t>ВЛ с применением самонесущего изолированного провода СИП-4 4х35 мм2</t>
  </si>
  <si>
    <t>С.2 32</t>
  </si>
  <si>
    <t>ВЛ с применением самонесущего изолированного провода СИП-4 4х50 мм2</t>
  </si>
  <si>
    <t>С.2 33</t>
  </si>
  <si>
    <t>ВЛ с применением самонесущего изолированного провода СИП-4 4х70 мм2</t>
  </si>
  <si>
    <t>С.2 34</t>
  </si>
  <si>
    <t>ВЛ с применением самонесущего изолированного провода СИП-4 4х95 мм2</t>
  </si>
  <si>
    <t>С.2 35</t>
  </si>
  <si>
    <t>ВЛ с применением самонесущего изолированного провода СИП-4 4х120 мм2</t>
  </si>
  <si>
    <t>С.2 36</t>
  </si>
  <si>
    <t>ВЛ с применением самонесущего изолированного провода СИП-4 4х25 мм2 при совместной подвеске на общих опорах</t>
  </si>
  <si>
    <t>Исключить так как согласно сметному расчету предусмотрена реконструкция линии с учетом подвески проводов! Не является новым строительством!</t>
  </si>
  <si>
    <t>С.2 37</t>
  </si>
  <si>
    <t>ВЛ с применением самонесущего изолированного провода СИП-4 4х35 мм2 при совместной подвеске на общих опорах</t>
  </si>
  <si>
    <t>С.2 38</t>
  </si>
  <si>
    <t>ВЛ с применением самонесущего изолированного провода СИП-4 4х50 мм2 при совместной подвеске на общих опорах</t>
  </si>
  <si>
    <t>С.2 39</t>
  </si>
  <si>
    <t>ВЛ с применением самонесущего изолированного провода СИП-4 4х70 мм2 при совместной подвеске на общих опорах</t>
  </si>
  <si>
    <t>С.2 40</t>
  </si>
  <si>
    <t>ВЛ с применением самонесущего изолированного провода СИП-4 4х95 мм2 при совместной подвеске на общих опорах</t>
  </si>
  <si>
    <t>С.2 41</t>
  </si>
  <si>
    <t>ВЛ с применением самонесущего изолированного провода СИП-4 4х120 мм2  при совместной подвеске на общих опорах</t>
  </si>
  <si>
    <t>С3,i *</t>
  </si>
  <si>
    <t>Стандартизированная тарифная ставка на покрытие расходов сетевой организации на строительство кабельных линий электропередачи 
на i-м уровне напряжения согласно приложению 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в расчете на 1 км линий электропередачи</t>
  </si>
  <si>
    <t>Строительство КЛ-110 кВ</t>
  </si>
  <si>
    <t>С3.1</t>
  </si>
  <si>
    <t>Одной КЛ (АПвПу2г 1х185 мм2) методом ГНБ</t>
  </si>
  <si>
    <t>Исключены  непредвиденные затрат, прочие затраты, зимние удорожания (нет расшифровки).</t>
  </si>
  <si>
    <t>С3.2</t>
  </si>
  <si>
    <t>Одной КЛ (АПвПу2г 1х240 мм2) методом ГНБ</t>
  </si>
  <si>
    <t>С3.3</t>
  </si>
  <si>
    <t>Одной КЛ (АПвПу2г 1х300 мм2) методом ГНБ</t>
  </si>
  <si>
    <t>С3.4</t>
  </si>
  <si>
    <t>Одной КЛ (АПвПу2г 1х400 мм2) методом ГНБ</t>
  </si>
  <si>
    <t>С3.5</t>
  </si>
  <si>
    <t>Одной КЛ (АПвПу2г 1х500 мм2) методом ГНБ</t>
  </si>
  <si>
    <t>С3.6</t>
  </si>
  <si>
    <t>Одной КЛ (АПвПу2г 1х630 мм2) методом ГНБ</t>
  </si>
  <si>
    <t>С3.7</t>
  </si>
  <si>
    <t>Одной КЛ (АПвПу2г 1х800мм2) методом ГНБ</t>
  </si>
  <si>
    <t>С3.8</t>
  </si>
  <si>
    <t>Одной КЛ (АПвПу2г 1х1000 мм2) методом ГНБ</t>
  </si>
  <si>
    <t>С3.9</t>
  </si>
  <si>
    <t>Одной КЛ (АПвПу2г 1х1200 мм2) методом ГНБ</t>
  </si>
  <si>
    <t>С3.10</t>
  </si>
  <si>
    <t>Двух КЛ (АПвПу2г 1х185 мм2) методом ГНБ</t>
  </si>
  <si>
    <t>С3.11</t>
  </si>
  <si>
    <t>Двух  КЛ (АПвПу2г 1х240 мм2) методом ГНБ</t>
  </si>
  <si>
    <t>С3.12</t>
  </si>
  <si>
    <t>Двух  КЛ (АПвПу2г 1х300 мм2) методом ГНБ</t>
  </si>
  <si>
    <t>С3.13</t>
  </si>
  <si>
    <t>Двух  КЛ (АПвПу2г 1х400 мм2) методом ГНБ</t>
  </si>
  <si>
    <t>С3.14</t>
  </si>
  <si>
    <t>Двух  КЛ (АПвПу2г 1х500 мм2) методом ГНБ</t>
  </si>
  <si>
    <t>С3.15</t>
  </si>
  <si>
    <t>Двух  КЛ (АПвПу2г 1х630 мм2) методом ГНБ</t>
  </si>
  <si>
    <t>С3.16</t>
  </si>
  <si>
    <t>Двух  КЛ (АПвПу2г 1х800мм2) методом ГНБ</t>
  </si>
  <si>
    <t>С3.17</t>
  </si>
  <si>
    <t>Двух  КЛ (АПвПу2г 1х1000 мм2) методом ГНБ</t>
  </si>
  <si>
    <t>С3.18</t>
  </si>
  <si>
    <t>Двух  КЛ (АПвПу2г 1х1200 мм2) методом ГНБ</t>
  </si>
  <si>
    <t>Строительство КЛ-35 кВ</t>
  </si>
  <si>
    <t>С3.19</t>
  </si>
  <si>
    <t>Одной КЛ (АПвП 1х95 мм2) методом ГНБ</t>
  </si>
  <si>
    <t>С3.20</t>
  </si>
  <si>
    <t>Одной КЛ (АПвП 1х120 мм2) методом ГНБ</t>
  </si>
  <si>
    <t>С3.21</t>
  </si>
  <si>
    <t>Одной КЛ (АПвП 1х150 мм2) методом ГНБ</t>
  </si>
  <si>
    <t>С3.22</t>
  </si>
  <si>
    <t>Одной КЛ (АПвП 1х185 мм2) методом ГНБ</t>
  </si>
  <si>
    <t>С3.23</t>
  </si>
  <si>
    <t>Одной КЛ (АПвП 1х240 мм2) методом ГНБ</t>
  </si>
  <si>
    <t>С3.24</t>
  </si>
  <si>
    <t>Одной КЛ (АПвП 1х300 мм2) методом ГНБ</t>
  </si>
  <si>
    <t>С3.25</t>
  </si>
  <si>
    <t>Одной КЛ (АПвП 1х400 мм2) методом ГНБ</t>
  </si>
  <si>
    <t>С3.26</t>
  </si>
  <si>
    <t>Одной КЛ (АПвП 1х500 мм2) методом ГНБ</t>
  </si>
  <si>
    <t>С3.27</t>
  </si>
  <si>
    <t>Двух КЛ (АПвП 1х95 мм2) методом ГНБ</t>
  </si>
  <si>
    <t>С3.28</t>
  </si>
  <si>
    <t>Двух КЛ (АПвП 1х120 мм2) методом ГНБ</t>
  </si>
  <si>
    <t>С3.29</t>
  </si>
  <si>
    <t>Двух КЛ (АПвП 1х150 мм2) методом ГНБ</t>
  </si>
  <si>
    <t>С3.30</t>
  </si>
  <si>
    <t>Двух КЛ (АПвП 1х185 мм2) методом ГНБ</t>
  </si>
  <si>
    <t>С3.31</t>
  </si>
  <si>
    <t>Двух КЛ (АПвП 1х240 мм2) методом ГНБ</t>
  </si>
  <si>
    <t>С3.32</t>
  </si>
  <si>
    <t>Двух КЛ (АПвП 1х300 мм2) методом ГНБ</t>
  </si>
  <si>
    <t>С3.33</t>
  </si>
  <si>
    <t>Двух КЛ (АПвП 1х400 мм2) методом ГНБ</t>
  </si>
  <si>
    <t>С3.34</t>
  </si>
  <si>
    <t>Двух КЛ (АПвП 1х500 мм2) методом ГНБ</t>
  </si>
  <si>
    <t>Строительство КЛ-6(10) кВ</t>
  </si>
  <si>
    <t>С3.35</t>
  </si>
  <si>
    <t xml:space="preserve">Одной КЛ (АПвП-1х50 мм2) в траншее </t>
  </si>
  <si>
    <t>С3.36</t>
  </si>
  <si>
    <t xml:space="preserve">Двух КЛ (АПвП-1х50 мм2) в траншее </t>
  </si>
  <si>
    <t>С3.37</t>
  </si>
  <si>
    <t xml:space="preserve">Одной КЛ (АПвП-1х70 мм2) в траншее </t>
  </si>
  <si>
    <t>Частично используется (Прокладка кабеля методом ГНБ )</t>
  </si>
  <si>
    <t>С3.38</t>
  </si>
  <si>
    <t xml:space="preserve">Двух КЛ (АПвП-1х70 мм2) в траншее </t>
  </si>
  <si>
    <t>С3.39</t>
  </si>
  <si>
    <t xml:space="preserve">Одной КЛ (АПвП-1х95 мм2) в траншее </t>
  </si>
  <si>
    <t>С3.40</t>
  </si>
  <si>
    <t xml:space="preserve">Двух КЛ (АПвП-1х95 мм2) в траншее </t>
  </si>
  <si>
    <t>С3.41</t>
  </si>
  <si>
    <t xml:space="preserve">Одной КЛ (АПвП-1х120 мм2) в траншее </t>
  </si>
  <si>
    <t>С3.42</t>
  </si>
  <si>
    <t xml:space="preserve">Двух КЛ (АПвП-1х120 мм2) в траншее </t>
  </si>
  <si>
    <t>С3.43</t>
  </si>
  <si>
    <t xml:space="preserve">Одной КЛ (АПвП-1х150 мм2) в траншее </t>
  </si>
  <si>
    <t>С3.44</t>
  </si>
  <si>
    <t xml:space="preserve">Двух КЛ (АПвП-1х150 мм2) в траншее </t>
  </si>
  <si>
    <t>С3.45</t>
  </si>
  <si>
    <t xml:space="preserve">Одной КЛ (АПвП-1х185 мм2) в траншее </t>
  </si>
  <si>
    <t>С3.46</t>
  </si>
  <si>
    <t xml:space="preserve">Двух КЛ (АПвП-1х185 мм2) в траншее </t>
  </si>
  <si>
    <t>С3.47</t>
  </si>
  <si>
    <t xml:space="preserve">Одной КЛ (АПвП-1х240 мм2) в траншее </t>
  </si>
  <si>
    <t>С3.48</t>
  </si>
  <si>
    <t xml:space="preserve">Двух КЛ (АПвП-1х240 мм2) в траншее </t>
  </si>
  <si>
    <t>С3.49</t>
  </si>
  <si>
    <t xml:space="preserve">Одной КЛ (АПвП-1х300 мм2) в траншее </t>
  </si>
  <si>
    <t>С3.50</t>
  </si>
  <si>
    <t xml:space="preserve">Двух КЛ (АПвП-1х300 мм2) в траншее </t>
  </si>
  <si>
    <t>С3.51</t>
  </si>
  <si>
    <t xml:space="preserve">Одной КЛ (АПвП-1х400 мм2) в траншее </t>
  </si>
  <si>
    <t>С3.52</t>
  </si>
  <si>
    <t xml:space="preserve">Двух КЛ (АПвП-1х400 мм2) в траншее </t>
  </si>
  <si>
    <t>С3.53</t>
  </si>
  <si>
    <t xml:space="preserve">Одной КЛ (АПвП-1х500 мм2) в траншее </t>
  </si>
  <si>
    <t>С3.54</t>
  </si>
  <si>
    <t xml:space="preserve">Двух КЛ (АПвП-1х500 мм2) в траншее </t>
  </si>
  <si>
    <t>С3.55</t>
  </si>
  <si>
    <t xml:space="preserve">Одной КЛ (АПвП-1х630 мм2) в траншее </t>
  </si>
  <si>
    <t>С3.56</t>
  </si>
  <si>
    <t xml:space="preserve">Двух КЛ (АПвП-1х630 мм2) в траншее </t>
  </si>
  <si>
    <t>С3.57</t>
  </si>
  <si>
    <t xml:space="preserve">Одной КЛ (ПвП-1х70 мм2) в траншее  </t>
  </si>
  <si>
    <t>С3.58</t>
  </si>
  <si>
    <t xml:space="preserve">Одной КЛ (ПвП-1х95 мм2) в траншее  </t>
  </si>
  <si>
    <t>С3.59</t>
  </si>
  <si>
    <t xml:space="preserve">Одной КЛ (ПвП-1х120 мм2) в траншее  </t>
  </si>
  <si>
    <t>С3.60</t>
  </si>
  <si>
    <t xml:space="preserve">Одной КЛ (ПвП-1х150 мм2) в траншее  </t>
  </si>
  <si>
    <t>С3.61</t>
  </si>
  <si>
    <t xml:space="preserve">Одной КЛ (ПвП-1х185 мм2) в траншее  </t>
  </si>
  <si>
    <t>С3.62</t>
  </si>
  <si>
    <t xml:space="preserve">Одной КЛ (ПвП-1х240 мм2) в траншее  </t>
  </si>
  <si>
    <t>С3.63</t>
  </si>
  <si>
    <t xml:space="preserve">Одной КЛ (ПвП-1х300 мм2) в траншее  </t>
  </si>
  <si>
    <t>С3.64</t>
  </si>
  <si>
    <t xml:space="preserve">Одной КЛ (ПвП-1х400 мм2) в траншее  </t>
  </si>
  <si>
    <t>С3.65</t>
  </si>
  <si>
    <t xml:space="preserve">Одной КЛ-10 кВ (АПвП-3х240/35-10с мм2 ) методом ГНБ </t>
  </si>
  <si>
    <t>Строительство КЛ-0,4 кВ</t>
  </si>
  <si>
    <t>С3.66</t>
  </si>
  <si>
    <t>Одной КЛ (АВБбШВ-4х10) в траншее</t>
  </si>
  <si>
    <t>С3.67</t>
  </si>
  <si>
    <t>Одной КЛ (АВБбШВ-4х35) в траншее</t>
  </si>
  <si>
    <t>С3.68</t>
  </si>
  <si>
    <t>Одной КЛ (АВБбШВ-4х50) в траншее</t>
  </si>
  <si>
    <t>С3.69</t>
  </si>
  <si>
    <t>Одной КЛ (АВБбШВ-4х70) в траншее</t>
  </si>
  <si>
    <t>С3.70</t>
  </si>
  <si>
    <t>Одной КЛ (АВБбШВ-4х95) в траншее</t>
  </si>
  <si>
    <t>С3.71</t>
  </si>
  <si>
    <t>Одной КЛ (АВБбШВ-4х120) в траншее</t>
  </si>
  <si>
    <t>С3.72</t>
  </si>
  <si>
    <t>Одной КЛ (АВБбШВ-4х150) в траншее</t>
  </si>
  <si>
    <t>С3.73</t>
  </si>
  <si>
    <t>Одной КЛ (АВБбШВ-4х185) в траншее</t>
  </si>
  <si>
    <t>С3.74</t>
  </si>
  <si>
    <t>Одной КЛ (АВБбШВ-4х240) в траншее</t>
  </si>
  <si>
    <t>С3.75</t>
  </si>
  <si>
    <t>Двух КЛ (АВБбШВ-4х50) в траншее</t>
  </si>
  <si>
    <t>С3.76</t>
  </si>
  <si>
    <t>Двух КЛ (АВБбШВ-4х70) в траншее</t>
  </si>
  <si>
    <t>С3.77</t>
  </si>
  <si>
    <t>Двух КЛ (АВБбШВ-4х95) в траншее</t>
  </si>
  <si>
    <t>С3.78</t>
  </si>
  <si>
    <t>Двух КЛ (АВБбШВ-4х150) в траншее</t>
  </si>
  <si>
    <t>С3.79</t>
  </si>
  <si>
    <t>Двух КЛ (АВБбШВ-4х185) в траншее</t>
  </si>
  <si>
    <t>С3.80</t>
  </si>
  <si>
    <t>Двух КЛ (АВБбШВ-4х240) в траншее</t>
  </si>
  <si>
    <t>С3.81</t>
  </si>
  <si>
    <t>Одной КЛ (АПвБбШп 4х70) в траншее</t>
  </si>
  <si>
    <t>С3.82</t>
  </si>
  <si>
    <t>Одной КЛ (АПвБбШп 4х120) в траншее</t>
  </si>
  <si>
    <t>С3.83</t>
  </si>
  <si>
    <t>Одной КЛ (АПвБбШп 4х240) в траншее</t>
  </si>
  <si>
    <t>С3.84</t>
  </si>
  <si>
    <t>Одной КЛ-0,4 кВ (АПвБбШв 4х240 мм2 ) методом ГНБ</t>
  </si>
  <si>
    <t>С4,i *</t>
  </si>
  <si>
    <t>Стандартизированная тарифная ставка на покрытие расходов сетевой организации на строительство подстанций согласно приложению 
№ 1 к методическим указаниям по определению размера платы за технологическое присоединение к электрическим сетям, утвержденным Федеральной службой по тарифам, 
на i-м уровне напряжения</t>
  </si>
  <si>
    <t>С4.1</t>
  </si>
  <si>
    <t>2КТП-100кВА кабельн ввод тупиковая</t>
  </si>
  <si>
    <t>С4.2</t>
  </si>
  <si>
    <t>2КТП-160кВА возд ввод проходная</t>
  </si>
  <si>
    <t>С4.3</t>
  </si>
  <si>
    <t>2КТП-160кВА возд ввод тупиковая</t>
  </si>
  <si>
    <t>С4.4</t>
  </si>
  <si>
    <t>2КТП-160кВА кабельн ввод проходная</t>
  </si>
  <si>
    <t>С4.5</t>
  </si>
  <si>
    <t>2КТП-160кВА кабельн ввод тупиковая</t>
  </si>
  <si>
    <t>С4.6</t>
  </si>
  <si>
    <t>2КТП-250кВА возд ввод тупиковая</t>
  </si>
  <si>
    <t>С4.7</t>
  </si>
  <si>
    <t>2КТП-250кВА кабельн ввод тупиковая</t>
  </si>
  <si>
    <t>С4.8</t>
  </si>
  <si>
    <t>2КТП-400кВА блочного типа сэндвич-панели</t>
  </si>
  <si>
    <t>При наличии работ заливки Тяжёлого  фундамента    ( для чего блок бетонный для стен подвалов) ктп блочного типа сэндвич-панелей</t>
  </si>
  <si>
    <t>С4.9</t>
  </si>
  <si>
    <t>2КТП-630 кВА блочного типа сэндвич-панели</t>
  </si>
  <si>
    <t>С4.10</t>
  </si>
  <si>
    <t>2КТП-630кВА возд ввод тупиковая</t>
  </si>
  <si>
    <t>С4.11</t>
  </si>
  <si>
    <t>2КТП-1000кВА блочного типа сэндвич-панели</t>
  </si>
  <si>
    <t>С4.12</t>
  </si>
  <si>
    <t>2КТП-1000кВА кабельн ввод тупиковая</t>
  </si>
  <si>
    <t>С4.13</t>
  </si>
  <si>
    <t>2ТП 1600кВА блочного типа сэндвич-панели</t>
  </si>
  <si>
    <t>С4.14</t>
  </si>
  <si>
    <t>2ТП 2500кВА блочного типа сэндвич-панели</t>
  </si>
  <si>
    <t>С4.15</t>
  </si>
  <si>
    <t>БКТП 400кВА блочного типа сэндвич-панели</t>
  </si>
  <si>
    <t>С4.16</t>
  </si>
  <si>
    <t>БКТП 630кВА блочного типа сэндвич-панели</t>
  </si>
  <si>
    <t>С4.17</t>
  </si>
  <si>
    <t>БКТП 1000кВА блочного типа сэндвич-панели</t>
  </si>
  <si>
    <t>С4.18</t>
  </si>
  <si>
    <t>КТП-25кВА возд ввод тупиковая</t>
  </si>
  <si>
    <t>С4.19</t>
  </si>
  <si>
    <t>КТП-25кВА столбовая</t>
  </si>
  <si>
    <t>С4.20</t>
  </si>
  <si>
    <t>КТП-40кВА возд ввод тупиковая</t>
  </si>
  <si>
    <t>С4.21</t>
  </si>
  <si>
    <t>КТП-40кВА столбовая</t>
  </si>
  <si>
    <t>С4.22</t>
  </si>
  <si>
    <t>КТП-63кВА возд ввод проходная</t>
  </si>
  <si>
    <t>С4.23</t>
  </si>
  <si>
    <t>КТП-63кВА возд ввод тупиковая</t>
  </si>
  <si>
    <t>С4.24</t>
  </si>
  <si>
    <t>КТП-63кВА кабельн ввод проходная</t>
  </si>
  <si>
    <t>С4.25</t>
  </si>
  <si>
    <t>КТП-63кВА кабельн ввод тупиковая</t>
  </si>
  <si>
    <t>С4.26</t>
  </si>
  <si>
    <t>КТП-63кВА столбовая</t>
  </si>
  <si>
    <t>С4.27</t>
  </si>
  <si>
    <t>КТП-100кВА возд ввод проходная</t>
  </si>
  <si>
    <t>С4.28</t>
  </si>
  <si>
    <t>КТП-100кВА возд ввод тупиковая</t>
  </si>
  <si>
    <t>С4.29</t>
  </si>
  <si>
    <t>КТП-100кВА кабельн ввод проходная</t>
  </si>
  <si>
    <t>С4.30</t>
  </si>
  <si>
    <t>КТП-100кВА кабельн ввод тупиковая</t>
  </si>
  <si>
    <t>С4.31</t>
  </si>
  <si>
    <t>КТП-100кВА столбовая</t>
  </si>
  <si>
    <t>С4.32</t>
  </si>
  <si>
    <t>КТП-160кВА возд ввод проходная</t>
  </si>
  <si>
    <t>С4.33</t>
  </si>
  <si>
    <t>КТП-160кВА возд ввод тупиковая</t>
  </si>
  <si>
    <t>С4.34</t>
  </si>
  <si>
    <t>КТП-160кВА кабельн ввод проходная</t>
  </si>
  <si>
    <t>С4.35</t>
  </si>
  <si>
    <t>КТП-160кВА кабельн ввод тупиковая</t>
  </si>
  <si>
    <t>С4.36</t>
  </si>
  <si>
    <t>КТП-160кВА столбовая</t>
  </si>
  <si>
    <t>С4.37</t>
  </si>
  <si>
    <t>КТП-250кВА возд ввод проходная</t>
  </si>
  <si>
    <t>С4.38</t>
  </si>
  <si>
    <t>КТП-250кВА возд ввод тупиковая</t>
  </si>
  <si>
    <t>С4.39</t>
  </si>
  <si>
    <t>КТП-250кВА кабельн ввод проходная</t>
  </si>
  <si>
    <t>С4.40</t>
  </si>
  <si>
    <t>КТП-250кВА кабельн ввод тупиковая</t>
  </si>
  <si>
    <t>С4.41</t>
  </si>
  <si>
    <t>КТП-400кВА возд ввод проходная</t>
  </si>
  <si>
    <t>С4.42</t>
  </si>
  <si>
    <t>КТП-400кВА возд ввод тупиковая</t>
  </si>
  <si>
    <t>С4.43</t>
  </si>
  <si>
    <t>КТП-400кВА кабельн ввод проходная</t>
  </si>
  <si>
    <t>С4.44</t>
  </si>
  <si>
    <t>КТП-400кВА кабельн ввод тупиковая</t>
  </si>
  <si>
    <t>С4.45</t>
  </si>
  <si>
    <t>КТП-630кВА возд ввод проходная</t>
  </si>
  <si>
    <t>С4.46</t>
  </si>
  <si>
    <t>КТП-630кВА возд ввод тупиковая</t>
  </si>
  <si>
    <t>С4.47</t>
  </si>
  <si>
    <t>КТП-630кВА кабельн ввод проходная</t>
  </si>
  <si>
    <t>С4.48</t>
  </si>
  <si>
    <t>КТП-630кВА кабельн ввод тупиковая</t>
  </si>
  <si>
    <t>С4.49</t>
  </si>
  <si>
    <t>КТП-1000кВА возд ввод проходная</t>
  </si>
  <si>
    <t>С4.50</t>
  </si>
  <si>
    <t>КТП-1000кВА возд ввод тупиковая</t>
  </si>
  <si>
    <t>С4.51</t>
  </si>
  <si>
    <t>КТП-1000кВА кабельн ввод проходная</t>
  </si>
  <si>
    <t>С4.52</t>
  </si>
  <si>
    <t>КТП-1000кВА кабельн ввод тупиковая</t>
  </si>
  <si>
    <t>С4.53</t>
  </si>
  <si>
    <t>Центр питания, подстанция 35/10 кВ 2х4 МВА</t>
  </si>
  <si>
    <t>С4.54</t>
  </si>
  <si>
    <t>Центр питания, подстанция 35/10 кВ 2х6,3 МВА закрытого типа с открытой установкой трансформаторов</t>
  </si>
  <si>
    <t>С4.55</t>
  </si>
  <si>
    <t>Центр питания, подстанция 35/10 кВ 2х10 МВА</t>
  </si>
  <si>
    <t>С4.56</t>
  </si>
  <si>
    <t>Центр питания, подстанция 35/10 кВ 2х16 МВА закрытого типа с открытой установкой трансформаторов</t>
  </si>
  <si>
    <t>С4.57</t>
  </si>
  <si>
    <t>Центр питания, подстанция 110/10 кВ 2х10 МВА</t>
  </si>
  <si>
    <t>С4.58</t>
  </si>
  <si>
    <t>Центр питания, подстанция 110/10 кВ 2х10 МВА закрытого типа с открытой установкой трансформатора</t>
  </si>
  <si>
    <t>С4.59</t>
  </si>
  <si>
    <t>Центр питания, подстанция 110/10 кВ 2х25 МВА</t>
  </si>
  <si>
    <t>С4.60</t>
  </si>
  <si>
    <t>Центр питания, подстанция 110/10 кВ 2х25 МВА акрытого типа с открытой установкой трансформатора</t>
  </si>
  <si>
    <t>С4.61</t>
  </si>
  <si>
    <t>Центр питания, подстанция 110/10 кВ 2х40МВА</t>
  </si>
  <si>
    <t>С4.62</t>
  </si>
  <si>
    <t>Центр питания, подстанция 110/10 кВ 2х63 МВА закрытого типа с открытой установкой трансформатора</t>
  </si>
  <si>
    <t>С4.63</t>
  </si>
  <si>
    <t>Центр питания, подстанция 110/35/10 кВ 2х10 МВА</t>
  </si>
  <si>
    <t>С4.64</t>
  </si>
  <si>
    <t>Центр питания, подстанция 110/35/10 кВ 2х25 МВА</t>
  </si>
  <si>
    <t>С4.65</t>
  </si>
  <si>
    <t>Центр питания, подстанция 110/35/10 кВ 2х40 МВА</t>
  </si>
  <si>
    <t>С4.66</t>
  </si>
  <si>
    <t>Центр питания, подстанция 110/10(6) кВ 2х40 МВА закрытого типа с открытой установкой трансформатора</t>
  </si>
  <si>
    <t>С4.67</t>
  </si>
  <si>
    <t>РП 12 ячеек</t>
  </si>
  <si>
    <r>
      <t xml:space="preserve">п.26. Методические указания по определению размера платы за технологическое присоединение к электрическим сетям.  при расчете стандартизированной ставки при строительстве РП (Реклоузер) используется присоединяемая мощность энергии принимающих устройств, энергии потребителей. В связи стем что филиал ПАО «МРСК Сибири» – «Кузбассэнерго – РЭС» не указал в представленных материалах эту мощность рассчитать ставки для </t>
    </r>
    <r>
      <rPr>
        <sz val="10"/>
        <color rgb="FFFF0000"/>
        <rFont val="Times New Roman"/>
        <family val="1"/>
        <charset val="204"/>
      </rPr>
      <t>РП и (Реклоузер)</t>
    </r>
    <r>
      <rPr>
        <sz val="10"/>
        <color theme="1"/>
        <rFont val="Times New Roman"/>
        <family val="1"/>
        <charset val="204"/>
      </rPr>
      <t xml:space="preserve"> не является возможным. 
</t>
    </r>
  </si>
  <si>
    <t>С4.68</t>
  </si>
  <si>
    <t>РП 24 ячейки</t>
  </si>
  <si>
    <t>С4.69</t>
  </si>
  <si>
    <t>Реклоузер</t>
  </si>
  <si>
    <t>Наименование стандартизированной ставки</t>
  </si>
  <si>
    <t xml:space="preserve">Размер стандартизированной тарифной ставки </t>
  </si>
  <si>
    <t xml:space="preserve">Предложение по утверждению дополнительной стандартизированной тарифной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</si>
  <si>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руб./км</t>
  </si>
  <si>
    <t xml:space="preserve">строительство 1 км ВЛ 110 </t>
  </si>
  <si>
    <t>каналы связи</t>
  </si>
  <si>
    <t>Одноцепная ВЛ 110 кВ на металлических опорах неизолированным сталеалеминиевым проводом сечением от 100 до 200 мм2 со строительством каналов связи</t>
  </si>
  <si>
    <t>ед.изм</t>
  </si>
  <si>
    <t>Присоединяемая мощность, кВт</t>
  </si>
  <si>
    <t>Размер ставок за единицу максимальной мощности для  территорий, не относящихся к городским населенным пунктам</t>
  </si>
  <si>
    <t>Т.В. Шевченко</t>
  </si>
  <si>
    <t xml:space="preserve"> Расчет ставок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для заявителя Министерство обороны</t>
  </si>
  <si>
    <t>Объем работ</t>
  </si>
  <si>
    <t>2 шт</t>
  </si>
  <si>
    <t>руб.\км</t>
  </si>
  <si>
    <t>* Стандартизированные тарифные ставки установлены приказом Министерства тарифной политики Красноярского края от от 29.12.2021 № 99-э</t>
  </si>
  <si>
    <t xml:space="preserve">Стоимость общая, руб. </t>
  </si>
  <si>
    <t>Размер ставок на протяженность линий для  территорий, не относящихся к городским населенным пунктам</t>
  </si>
  <si>
    <t>тыс. руб./км.</t>
  </si>
  <si>
    <t xml:space="preserve">Заместитель директора по экономике и финансам </t>
  </si>
  <si>
    <t>Уровень напряжения</t>
  </si>
  <si>
    <t xml:space="preserve">Размер стандартизированных ставок </t>
  </si>
  <si>
    <t xml:space="preserve">Предложения по утверждению дополнительных стандартизированных тарифных ставок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связанных со стоительством объектов электросетевого хозяйства ("последней милей") 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</si>
  <si>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(мощности):</t>
  </si>
  <si>
    <t>руб.\точка учета</t>
  </si>
  <si>
    <t>Заместитель директора</t>
  </si>
  <si>
    <t>по экономике и финансам</t>
  </si>
  <si>
    <t>VIII. 8.2.1</t>
  </si>
  <si>
    <t>Средства коммерческого учета электрической энергии (мощности) трехфазный прямого включения</t>
  </si>
  <si>
    <t>1-20 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</si>
</sst>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43" formatCode="_-* #,##0.00_-;\-* #,##0.00_-;_-* &quot;-&quot;??_-;_-@_-"/>
    <numFmt numFmtId="164" formatCode="_-* #,##0.00\ _₽_-;\-* #,##0.00\ _₽_-;_-* &quot;-&quot;??\ _₽_-;_-@_-"/>
    <numFmt numFmtId="165" formatCode="_-* #,##0.00_р_._-;\-* #,##0.00_р_._-;_-* &quot;-&quot;??_р_._-;_-@_-"/>
    <numFmt numFmtId="166" formatCode="0.0_)"/>
    <numFmt numFmtId="167" formatCode="_-* #,##0\ _р_._-;\-* #,##0\ _р_._-;_-* &quot;-&quot;\ _р_.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General_)"/>
    <numFmt numFmtId="171" formatCode="#,##0_);\(#,##0\);&quot;- &quot;;&quot;  &quot;@"/>
    <numFmt numFmtId="172" formatCode="_-* #,##0\ _d_._-;\-* #,##0\ _d_._-;_-* &quot;-&quot;\ _d_._-;_-@_-"/>
    <numFmt numFmtId="173" formatCode="_-* #,##0.00\ _d_._-;\-* #,##0.00\ _d_._-;_-* &quot;-&quot;??\ _d_._-;_-@_-"/>
    <numFmt numFmtId="174" formatCode="_(&quot;$&quot;* #,##0_);_(&quot;$&quot;* \(#,##0\);_(&quot;$&quot;* &quot;-&quot;_);_(@_)"/>
    <numFmt numFmtId="175" formatCode="_(&quot;$&quot;* #,##0.00_);_(&quot;$&quot;* \(#,##0.00\);_(&quot;$&quot;* &quot;-&quot;??_);_(@_)"/>
    <numFmt numFmtId="176" formatCode="&quot;$&quot;#,##0.00_);[Red]\(&quot;$&quot;#,##0.00\)"/>
    <numFmt numFmtId="177" formatCode="#,##0_);[Red]\(#,##0\)"/>
    <numFmt numFmtId="178" formatCode="_-* #,##0.00\ _р_._-;\-* #,##0.00\ _р_._-;_-* &quot;-&quot;??\ _р_._-;_-@_-"/>
    <numFmt numFmtId="179" formatCode="_(* #,##0.00_);_(* \(#,##0.00\);_(* &quot;-&quot;??_);_(@_)"/>
    <numFmt numFmtId="180" formatCode="#,##0.000"/>
  </numFmts>
  <fonts count="7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Courier New"/>
      <family val="3"/>
      <charset val="204"/>
    </font>
    <font>
      <sz val="12"/>
      <name val="Arial"/>
      <family val="2"/>
      <charset val="204"/>
    </font>
    <font>
      <sz val="10"/>
      <color indexed="22"/>
      <name val="Arial"/>
      <family val="2"/>
      <charset val="204"/>
    </font>
    <font>
      <sz val="10"/>
      <name val="MS Sans Serif"/>
      <family val="2"/>
      <charset val="204"/>
    </font>
    <font>
      <i/>
      <sz val="10"/>
      <name val="Arial"/>
      <family val="2"/>
      <charset val="204"/>
    </font>
    <font>
      <sz val="10"/>
      <name val="Times New Roman CE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Times New Roman Cyr"/>
      <charset val="204"/>
    </font>
    <font>
      <sz val="10"/>
      <name val="Arial"/>
      <family val="2"/>
    </font>
    <font>
      <sz val="8"/>
      <name val="Helv"/>
      <charset val="204"/>
    </font>
    <font>
      <sz val="10"/>
      <name val="Arial CE"/>
      <charset val="238"/>
    </font>
    <font>
      <sz val="8"/>
      <name val="Arial CE"/>
    </font>
    <font>
      <sz val="10"/>
      <name val="Times New Roman Cyr"/>
      <charset val="204"/>
    </font>
    <font>
      <sz val="8"/>
      <name val="Helv"/>
    </font>
    <font>
      <sz val="7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i/>
      <sz val="8"/>
      <color indexed="8"/>
      <name val="Times New Roman"/>
      <family val="1"/>
      <charset val="204"/>
    </font>
    <font>
      <b/>
      <sz val="12"/>
      <color indexed="8"/>
      <name val="Arial"/>
      <family val="2"/>
      <charset val="204"/>
    </font>
    <font>
      <sz val="9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name val="Courier"/>
      <family val="1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4"/>
      <name val="Franklin Gothic Medium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8"/>
      <name val="Arial Cyr"/>
      <charset val="204"/>
    </font>
    <font>
      <sz val="11"/>
      <color theme="1"/>
      <name val="Calibri"/>
      <family val="2"/>
      <scheme val="minor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name val="Times New Roman Cyr"/>
      <charset val="204"/>
    </font>
    <font>
      <sz val="8"/>
      <name val="Arial"/>
      <family val="2"/>
      <charset val="204"/>
    </font>
    <font>
      <b/>
      <sz val="10"/>
      <name val="Arial Cyr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</fonts>
  <fills count="5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45"/>
      </patternFill>
    </fill>
    <fill>
      <patternFill patternType="solid">
        <fgColor indexed="42"/>
        <bgColor indexed="27"/>
      </patternFill>
    </fill>
    <fill>
      <patternFill patternType="solid">
        <fgColor indexed="42"/>
      </patternFill>
    </fill>
    <fill>
      <patternFill patternType="solid">
        <fgColor indexed="46"/>
        <bgColor indexed="24"/>
      </patternFill>
    </fill>
    <fill>
      <patternFill patternType="solid">
        <fgColor indexed="46"/>
      </patternFill>
    </fill>
    <fill>
      <patternFill patternType="solid">
        <fgColor indexed="27"/>
        <bgColor indexed="41"/>
      </patternFill>
    </fill>
    <fill>
      <patternFill patternType="solid">
        <f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31"/>
      </patternFill>
    </fill>
    <fill>
      <patternFill patternType="solid">
        <fgColor indexed="44"/>
      </patternFill>
    </fill>
    <fill>
      <patternFill patternType="solid">
        <fgColor indexed="29"/>
        <bgColor indexed="45"/>
      </patternFill>
    </fill>
    <fill>
      <patternFill patternType="solid">
        <fgColor indexed="29"/>
      </patternFill>
    </fill>
    <fill>
      <patternFill patternType="solid">
        <fgColor indexed="11"/>
        <bgColor indexed="15"/>
      </patternFill>
    </fill>
    <fill>
      <patternFill patternType="solid">
        <fgColor indexed="11"/>
      </patternFill>
    </fill>
    <fill>
      <patternFill patternType="solid">
        <fgColor indexed="51"/>
        <bgColor indexed="34"/>
      </patternFill>
    </fill>
    <fill>
      <patternFill patternType="solid">
        <fgColor indexed="51"/>
      </patternFill>
    </fill>
    <fill>
      <patternFill patternType="solid">
        <fgColor indexed="30"/>
        <bgColor indexed="21"/>
      </patternFill>
    </fill>
    <fill>
      <patternFill patternType="solid">
        <fgColor indexed="30"/>
      </patternFill>
    </fill>
    <fill>
      <patternFill patternType="solid">
        <fgColor indexed="20"/>
        <bgColor indexed="36"/>
      </patternFill>
    </fill>
    <fill>
      <patternFill patternType="solid">
        <f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49"/>
      </patternFill>
    </fill>
    <fill>
      <patternFill patternType="solid">
        <fgColor indexed="52"/>
        <bgColor indexed="51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</patternFill>
    </fill>
    <fill>
      <patternFill patternType="solid">
        <fgColor indexed="62"/>
        <bgColor indexed="56"/>
      </patternFill>
    </fill>
    <fill>
      <patternFill patternType="solid">
        <fgColor indexed="62"/>
      </patternFill>
    </fill>
    <fill>
      <patternFill patternType="solid">
        <fgColor indexed="10"/>
        <bgColor indexed="25"/>
      </patternFill>
    </fill>
    <fill>
      <patternFill patternType="solid">
        <fgColor indexed="10"/>
      </patternFill>
    </fill>
    <fill>
      <patternFill patternType="solid">
        <fgColor indexed="57"/>
        <bgColor indexed="21"/>
      </patternFill>
    </fill>
    <fill>
      <patternFill patternType="solid">
        <fgColor indexed="57"/>
      </patternFill>
    </fill>
    <fill>
      <patternFill patternType="solid">
        <fgColor indexed="53"/>
        <bgColor indexed="52"/>
      </patternFill>
    </fill>
    <fill>
      <patternFill patternType="solid">
        <fgColor indexed="53"/>
      </patternFill>
    </fill>
    <fill>
      <patternFill patternType="solid">
        <fgColor indexed="22"/>
        <bgColor indexed="31"/>
      </patternFill>
    </fill>
    <fill>
      <patternFill patternType="solid">
        <fgColor indexed="22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indexed="55"/>
      </patternFill>
    </fill>
    <fill>
      <patternFill patternType="solid">
        <fgColor indexed="43"/>
        <bgColor indexed="26"/>
      </patternFill>
    </fill>
    <fill>
      <patternFill patternType="solid">
        <fgColor indexed="43"/>
      </patternFill>
    </fill>
    <fill>
      <patternFill patternType="solid">
        <fgColor indexed="26"/>
        <bgColor indexed="9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9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0" fontId="5" fillId="0" borderId="0"/>
    <xf numFmtId="165" fontId="1" fillId="0" borderId="0" applyFont="0" applyFill="0" applyBorder="0" applyAlignment="0" applyProtection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3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7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1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3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9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5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1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3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7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1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11" fillId="29" borderId="0" applyNumberFormat="0" applyBorder="0" applyAlignment="0" applyProtection="0"/>
    <xf numFmtId="166" fontId="12" fillId="0" borderId="0">
      <alignment horizontal="left"/>
    </xf>
    <xf numFmtId="167" fontId="13" fillId="0" borderId="0" applyFont="0" applyFill="0" applyBorder="0" applyAlignment="0" applyProtection="0"/>
    <xf numFmtId="43" fontId="5" fillId="0" borderId="0" applyFont="0" applyFill="0" applyBorder="0" applyAlignment="0" applyProtection="0"/>
    <xf numFmtId="3" fontId="14" fillId="0" borderId="0" applyFont="0" applyFill="0" applyBorder="0" applyAlignment="0" applyProtection="0"/>
    <xf numFmtId="168" fontId="1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14" fillId="0" borderId="0" applyFont="0" applyFill="0" applyBorder="0" applyAlignment="0" applyProtection="0"/>
    <xf numFmtId="170" fontId="16" fillId="0" borderId="0">
      <alignment horizontal="center"/>
    </xf>
    <xf numFmtId="38" fontId="15" fillId="0" borderId="0" applyFont="0" applyFill="0" applyBorder="0" applyAlignment="0" applyProtection="0"/>
    <xf numFmtId="0" fontId="17" fillId="0" borderId="0" applyFont="0" applyFill="0" applyBorder="0" applyAlignment="0" applyProtection="0"/>
    <xf numFmtId="38" fontId="18" fillId="31" borderId="0" applyNumberFormat="0" applyBorder="0" applyAlignment="0" applyProtection="0"/>
    <xf numFmtId="0" fontId="19" fillId="0" borderId="2" applyNumberFormat="0" applyAlignment="0" applyProtection="0">
      <alignment horizontal="left" vertical="center"/>
    </xf>
    <xf numFmtId="0" fontId="19" fillId="0" borderId="3">
      <alignment horizontal="left" vertical="center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171" fontId="21" fillId="32" borderId="1" applyNumberFormat="0" applyFont="0" applyAlignment="0">
      <protection locked="0"/>
    </xf>
    <xf numFmtId="10" fontId="18" fillId="33" borderId="1" applyNumberFormat="0" applyBorder="0" applyAlignment="0" applyProtection="0"/>
    <xf numFmtId="0" fontId="5" fillId="0" borderId="0"/>
    <xf numFmtId="0" fontId="5" fillId="0" borderId="0"/>
    <xf numFmtId="0" fontId="22" fillId="0" borderId="0"/>
    <xf numFmtId="0" fontId="23" fillId="0" borderId="0"/>
    <xf numFmtId="0" fontId="24" fillId="0" borderId="0"/>
    <xf numFmtId="0" fontId="8" fillId="0" borderId="0"/>
    <xf numFmtId="172" fontId="2" fillId="0" borderId="0" applyFont="0" applyFill="0" applyBorder="0" applyAlignment="0" applyProtection="0"/>
    <xf numFmtId="173" fontId="2" fillId="0" borderId="0" applyFont="0" applyFill="0" applyBorder="0" applyAlignment="0" applyProtection="0"/>
    <xf numFmtId="172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0" fontId="5" fillId="0" borderId="0" applyFont="0" applyFill="0" applyBorder="0" applyAlignment="0" applyProtection="0"/>
    <xf numFmtId="0" fontId="26" fillId="0" borderId="0" applyNumberFormat="0">
      <alignment horizontal="left"/>
    </xf>
    <xf numFmtId="0" fontId="27" fillId="0" borderId="0">
      <alignment horizontal="left" vertical="top"/>
    </xf>
    <xf numFmtId="0" fontId="28" fillId="34" borderId="0">
      <alignment horizontal="left" vertical="center"/>
    </xf>
    <xf numFmtId="0" fontId="29" fillId="0" borderId="0">
      <alignment horizontal="right" vertical="top"/>
    </xf>
    <xf numFmtId="0" fontId="28" fillId="34" borderId="0">
      <alignment horizontal="right" vertical="center"/>
    </xf>
    <xf numFmtId="0" fontId="30" fillId="0" borderId="0">
      <alignment horizontal="center" vertical="center"/>
    </xf>
    <xf numFmtId="0" fontId="31" fillId="0" borderId="0">
      <alignment horizontal="left" vertical="top"/>
    </xf>
    <xf numFmtId="0" fontId="31" fillId="0" borderId="0">
      <alignment horizontal="right" vertical="top"/>
    </xf>
    <xf numFmtId="0" fontId="31" fillId="0" borderId="0">
      <alignment horizontal="left" vertical="top"/>
    </xf>
    <xf numFmtId="0" fontId="31" fillId="0" borderId="0">
      <alignment horizontal="left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28" fillId="0" borderId="0">
      <alignment horizontal="left" vertical="top"/>
    </xf>
    <xf numFmtId="0" fontId="28" fillId="34" borderId="0">
      <alignment horizontal="center" vertical="center"/>
    </xf>
    <xf numFmtId="0" fontId="27" fillId="0" borderId="6">
      <alignment horizontal="center" vertical="center"/>
    </xf>
    <xf numFmtId="0" fontId="27" fillId="0" borderId="4">
      <alignment horizontal="center" vertical="center"/>
    </xf>
    <xf numFmtId="0" fontId="27" fillId="0" borderId="5">
      <alignment horizontal="center" vertical="center"/>
    </xf>
    <xf numFmtId="0" fontId="27" fillId="0" borderId="6">
      <alignment horizontal="center" vertical="center"/>
    </xf>
    <xf numFmtId="0" fontId="32" fillId="0" borderId="7">
      <alignment horizontal="center" vertical="center"/>
    </xf>
    <xf numFmtId="0" fontId="27" fillId="0" borderId="0">
      <alignment horizontal="left" vertical="top"/>
    </xf>
    <xf numFmtId="0" fontId="27" fillId="0" borderId="0">
      <alignment horizontal="left" vertical="top"/>
    </xf>
    <xf numFmtId="0" fontId="27" fillId="0" borderId="0">
      <alignment horizontal="right" vertical="top"/>
    </xf>
    <xf numFmtId="0" fontId="27" fillId="0" borderId="0">
      <alignment horizontal="right" vertical="top"/>
    </xf>
    <xf numFmtId="0" fontId="27" fillId="0" borderId="0">
      <alignment horizontal="center" vertical="top"/>
    </xf>
    <xf numFmtId="0" fontId="32" fillId="0" borderId="0">
      <alignment horizontal="right" vertical="top"/>
    </xf>
    <xf numFmtId="0" fontId="27" fillId="0" borderId="0">
      <alignment horizontal="right" vertical="top"/>
    </xf>
    <xf numFmtId="0" fontId="32" fillId="0" borderId="8">
      <alignment horizontal="left" vertical="top"/>
    </xf>
    <xf numFmtId="0" fontId="32" fillId="0" borderId="8">
      <alignment horizontal="right" vertical="top"/>
    </xf>
    <xf numFmtId="0" fontId="32" fillId="0" borderId="8">
      <alignment horizontal="right" vertical="top"/>
    </xf>
    <xf numFmtId="0" fontId="32" fillId="0" borderId="0">
      <alignment horizontal="right" vertical="top"/>
    </xf>
    <xf numFmtId="0" fontId="32" fillId="0" borderId="0">
      <alignment horizontal="right" vertical="top"/>
    </xf>
    <xf numFmtId="0" fontId="28" fillId="0" borderId="0">
      <alignment horizontal="left" vertical="top"/>
    </xf>
    <xf numFmtId="0" fontId="28" fillId="0" borderId="0">
      <alignment horizontal="right" vertical="top"/>
    </xf>
    <xf numFmtId="0" fontId="28" fillId="0" borderId="0">
      <alignment horizontal="right" vertical="top"/>
    </xf>
    <xf numFmtId="0" fontId="28" fillId="0" borderId="0">
      <alignment horizontal="left" vertical="top"/>
    </xf>
    <xf numFmtId="0" fontId="28" fillId="0" borderId="7">
      <alignment horizontal="left"/>
    </xf>
    <xf numFmtId="0" fontId="28" fillId="0" borderId="0">
      <alignment horizontal="left" vertical="top"/>
    </xf>
    <xf numFmtId="0" fontId="32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31" fillId="0" borderId="0">
      <alignment horizontal="right"/>
    </xf>
    <xf numFmtId="0" fontId="28" fillId="0" borderId="0">
      <alignment horizontal="left"/>
    </xf>
    <xf numFmtId="0" fontId="28" fillId="0" borderId="0">
      <alignment horizontal="left"/>
    </xf>
    <xf numFmtId="0" fontId="31" fillId="0" borderId="7">
      <alignment horizontal="left"/>
    </xf>
    <xf numFmtId="0" fontId="33" fillId="0" borderId="0">
      <alignment horizontal="left" vertical="top"/>
    </xf>
    <xf numFmtId="0" fontId="28" fillId="0" borderId="0">
      <alignment horizontal="left"/>
    </xf>
    <xf numFmtId="0" fontId="31" fillId="0" borderId="0">
      <alignment horizontal="right"/>
    </xf>
    <xf numFmtId="0" fontId="28" fillId="0" borderId="0">
      <alignment horizontal="left"/>
    </xf>
    <xf numFmtId="0" fontId="31" fillId="0" borderId="7">
      <alignment horizontal="left"/>
    </xf>
    <xf numFmtId="0" fontId="28" fillId="0" borderId="7">
      <alignment horizontal="left" vertical="center"/>
    </xf>
    <xf numFmtId="0" fontId="28" fillId="0" borderId="0">
      <alignment horizontal="left" vertical="top"/>
    </xf>
    <xf numFmtId="0" fontId="28" fillId="0" borderId="0">
      <alignment horizontal="left" vertical="top"/>
    </xf>
    <xf numFmtId="0" fontId="28" fillId="0" borderId="0">
      <alignment horizontal="right" vertical="center"/>
    </xf>
    <xf numFmtId="0" fontId="31" fillId="0" borderId="0">
      <alignment horizontal="left" vertical="top"/>
    </xf>
    <xf numFmtId="0" fontId="28" fillId="0" borderId="0">
      <alignment horizontal="left" vertical="center"/>
    </xf>
    <xf numFmtId="0" fontId="28" fillId="0" borderId="0">
      <alignment horizontal="left" vertical="top"/>
    </xf>
    <xf numFmtId="0" fontId="28" fillId="0" borderId="7">
      <alignment horizontal="left" vertical="center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1" fillId="0" borderId="0">
      <alignment horizontal="left" vertical="top"/>
    </xf>
    <xf numFmtId="0" fontId="34" fillId="0" borderId="0"/>
    <xf numFmtId="174" fontId="5" fillId="0" borderId="0" applyFont="0" applyFill="0" applyBorder="0" applyAlignment="0" applyProtection="0"/>
    <xf numFmtId="175" fontId="5" fillId="0" borderId="0" applyFont="0" applyFill="0" applyBorder="0" applyAlignment="0" applyProtection="0"/>
    <xf numFmtId="168" fontId="15" fillId="0" borderId="0" applyFont="0" applyFill="0" applyBorder="0" applyAlignment="0" applyProtection="0"/>
    <xf numFmtId="176" fontId="15" fillId="0" borderId="0" applyFont="0" applyFill="0" applyBorder="0" applyAlignment="0" applyProtection="0"/>
    <xf numFmtId="0" fontId="4" fillId="0" borderId="1">
      <alignment horizontal="center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11" fillId="35" borderId="0" applyNumberFormat="0" applyBorder="0" applyAlignment="0" applyProtection="0"/>
    <xf numFmtId="0" fontId="11" fillId="36" borderId="0" applyNumberFormat="0" applyBorder="0" applyAlignment="0" applyProtection="0"/>
    <xf numFmtId="0" fontId="11" fillId="35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37" borderId="0" applyNumberFormat="0" applyBorder="0" applyAlignment="0" applyProtection="0"/>
    <xf numFmtId="0" fontId="11" fillId="39" borderId="0" applyNumberFormat="0" applyBorder="0" applyAlignment="0" applyProtection="0"/>
    <xf numFmtId="0" fontId="11" fillId="40" borderId="0" applyNumberFormat="0" applyBorder="0" applyAlignment="0" applyProtection="0"/>
    <xf numFmtId="0" fontId="11" fillId="39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5" borderId="0" applyNumberFormat="0" applyBorder="0" applyAlignment="0" applyProtection="0"/>
    <xf numFmtId="0" fontId="11" fillId="27" borderId="0" applyNumberFormat="0" applyBorder="0" applyAlignment="0" applyProtection="0"/>
    <xf numFmtId="0" fontId="11" fillId="28" borderId="0" applyNumberFormat="0" applyBorder="0" applyAlignment="0" applyProtection="0"/>
    <xf numFmtId="0" fontId="11" fillId="27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1" borderId="0" applyNumberFormat="0" applyBorder="0" applyAlignment="0" applyProtection="0"/>
    <xf numFmtId="170" fontId="3" fillId="0" borderId="9">
      <protection locked="0"/>
    </xf>
    <xf numFmtId="0" fontId="35" fillId="13" borderId="10" applyNumberFormat="0" applyAlignment="0" applyProtection="0"/>
    <xf numFmtId="0" fontId="35" fillId="14" borderId="10" applyNumberFormat="0" applyAlignment="0" applyProtection="0"/>
    <xf numFmtId="0" fontId="35" fillId="13" borderId="10" applyNumberFormat="0" applyAlignment="0" applyProtection="0"/>
    <xf numFmtId="0" fontId="4" fillId="0" borderId="1">
      <alignment horizontal="center"/>
    </xf>
    <xf numFmtId="0" fontId="4" fillId="0" borderId="0">
      <alignment vertical="top"/>
    </xf>
    <xf numFmtId="0" fontId="36" fillId="43" borderId="11" applyNumberFormat="0" applyAlignment="0" applyProtection="0"/>
    <xf numFmtId="0" fontId="36" fillId="44" borderId="11" applyNumberFormat="0" applyAlignment="0" applyProtection="0"/>
    <xf numFmtId="0" fontId="36" fillId="43" borderId="11" applyNumberFormat="0" applyAlignment="0" applyProtection="0"/>
    <xf numFmtId="0" fontId="37" fillId="43" borderId="10" applyNumberFormat="0" applyAlignment="0" applyProtection="0"/>
    <xf numFmtId="0" fontId="37" fillId="44" borderId="10" applyNumberFormat="0" applyAlignment="0" applyProtection="0"/>
    <xf numFmtId="0" fontId="37" fillId="43" borderId="10" applyNumberFormat="0" applyAlignment="0" applyProtection="0"/>
    <xf numFmtId="0" fontId="38" fillId="0" borderId="0" applyBorder="0">
      <alignment horizontal="center" vertical="center" wrapText="1"/>
    </xf>
    <xf numFmtId="0" fontId="39" fillId="0" borderId="12" applyNumberFormat="0" applyFill="0" applyAlignment="0" applyProtection="0"/>
    <xf numFmtId="0" fontId="39" fillId="0" borderId="12" applyNumberFormat="0" applyFill="0" applyAlignment="0" applyProtection="0"/>
    <xf numFmtId="0" fontId="40" fillId="0" borderId="13" applyNumberFormat="0" applyFill="0" applyAlignment="0" applyProtection="0"/>
    <xf numFmtId="0" fontId="40" fillId="0" borderId="13" applyNumberFormat="0" applyFill="0" applyAlignment="0" applyProtection="0"/>
    <xf numFmtId="0" fontId="41" fillId="0" borderId="14" applyNumberFormat="0" applyFill="0" applyAlignment="0" applyProtection="0"/>
    <xf numFmtId="0" fontId="41" fillId="0" borderId="14" applyNumberFormat="0" applyFill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2" fillId="0" borderId="15" applyBorder="0">
      <alignment horizontal="center" vertical="center" wrapText="1"/>
    </xf>
    <xf numFmtId="170" fontId="43" fillId="45" borderId="9"/>
    <xf numFmtId="4" fontId="44" fillId="32" borderId="1" applyBorder="0">
      <alignment horizontal="right"/>
    </xf>
    <xf numFmtId="0" fontId="45" fillId="0" borderId="16" applyNumberFormat="0" applyFill="0" applyAlignment="0" applyProtection="0"/>
    <xf numFmtId="0" fontId="45" fillId="0" borderId="16" applyNumberFormat="0" applyFill="0" applyAlignment="0" applyProtection="0"/>
    <xf numFmtId="0" fontId="4" fillId="0" borderId="0">
      <alignment horizontal="right" vertical="top" wrapText="1"/>
    </xf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46" borderId="17" applyNumberFormat="0" applyAlignment="0" applyProtection="0"/>
    <xf numFmtId="0" fontId="46" fillId="47" borderId="17" applyNumberFormat="0" applyAlignment="0" applyProtection="0"/>
    <xf numFmtId="0" fontId="46" fillId="46" borderId="17" applyNumberFormat="0" applyAlignment="0" applyProtection="0"/>
    <xf numFmtId="0" fontId="4" fillId="0" borderId="1">
      <alignment horizontal="center" wrapText="1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48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0" borderId="0"/>
    <xf numFmtId="0" fontId="1" fillId="0" borderId="0"/>
    <xf numFmtId="0" fontId="3" fillId="0" borderId="0"/>
    <xf numFmtId="0" fontId="5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21" fillId="0" borderId="0"/>
    <xf numFmtId="0" fontId="2" fillId="0" borderId="0"/>
    <xf numFmtId="0" fontId="3" fillId="0" borderId="0"/>
    <xf numFmtId="0" fontId="7" fillId="0" borderId="0"/>
    <xf numFmtId="0" fontId="1" fillId="0" borderId="0"/>
    <xf numFmtId="0" fontId="1" fillId="0" borderId="0"/>
    <xf numFmtId="0" fontId="3" fillId="0" borderId="0"/>
    <xf numFmtId="0" fontId="5" fillId="0" borderId="0"/>
    <xf numFmtId="0" fontId="1" fillId="0" borderId="0"/>
    <xf numFmtId="0" fontId="21" fillId="0" borderId="0"/>
    <xf numFmtId="0" fontId="2" fillId="0" borderId="0"/>
    <xf numFmtId="0" fontId="7" fillId="0" borderId="0"/>
    <xf numFmtId="0" fontId="1" fillId="0" borderId="0"/>
    <xf numFmtId="0" fontId="3" fillId="0" borderId="0"/>
    <xf numFmtId="0" fontId="2" fillId="0" borderId="0"/>
    <xf numFmtId="0" fontId="5" fillId="0" borderId="0"/>
    <xf numFmtId="0" fontId="49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4" fillId="0" borderId="0"/>
    <xf numFmtId="0" fontId="50" fillId="0" borderId="0"/>
    <xf numFmtId="0" fontId="5" fillId="0" borderId="0"/>
    <xf numFmtId="0" fontId="51" fillId="0" borderId="0"/>
    <xf numFmtId="0" fontId="4" fillId="0" borderId="0"/>
    <xf numFmtId="0" fontId="4" fillId="0" borderId="1">
      <alignment horizontal="center" wrapText="1"/>
    </xf>
    <xf numFmtId="0" fontId="52" fillId="5" borderId="0" applyNumberFormat="0" applyBorder="0" applyAlignment="0" applyProtection="0"/>
    <xf numFmtId="0" fontId="52" fillId="6" borderId="0" applyNumberFormat="0" applyBorder="0" applyAlignment="0" applyProtection="0"/>
    <xf numFmtId="0" fontId="52" fillId="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50" borderId="18" applyNumberFormat="0" applyAlignment="0" applyProtection="0"/>
    <xf numFmtId="0" fontId="2" fillId="51" borderId="18" applyNumberFormat="0" applyFont="0" applyAlignment="0" applyProtection="0"/>
    <xf numFmtId="0" fontId="21" fillId="50" borderId="18" applyNumberFormat="0" applyAlignment="0" applyProtection="0"/>
    <xf numFmtId="9" fontId="50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>
      <alignment horizontal="center"/>
    </xf>
    <xf numFmtId="0" fontId="4" fillId="0" borderId="1">
      <alignment horizontal="center" wrapText="1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19" applyNumberFormat="0" applyFill="0" applyAlignment="0" applyProtection="0"/>
    <xf numFmtId="0" fontId="54" fillId="0" borderId="19" applyNumberFormat="0" applyFill="0" applyAlignment="0" applyProtection="0"/>
    <xf numFmtId="0" fontId="55" fillId="0" borderId="0" applyNumberFormat="0" applyFont="0" applyBorder="0" applyAlignment="0">
      <alignment horizontal="center"/>
    </xf>
    <xf numFmtId="0" fontId="9" fillId="0" borderId="0"/>
    <xf numFmtId="0" fontId="8" fillId="0" borderId="0"/>
    <xf numFmtId="177" fontId="56" fillId="0" borderId="0">
      <alignment vertical="top"/>
    </xf>
    <xf numFmtId="0" fontId="56" fillId="0" borderId="0">
      <alignment vertical="top"/>
    </xf>
    <xf numFmtId="0" fontId="57" fillId="0" borderId="5">
      <alignment horizontal="center" vertical="center" wrapText="1"/>
    </xf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>
      <alignment horizontal="center"/>
    </xf>
    <xf numFmtId="167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0" fillId="0" borderId="0" applyFont="0" applyFill="0" applyBorder="0" applyAlignment="0" applyProtection="0"/>
    <xf numFmtId="179" fontId="5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50" fillId="0" borderId="0" applyFont="0" applyFill="0" applyBorder="0" applyAlignment="0" applyProtection="0"/>
    <xf numFmtId="165" fontId="10" fillId="0" borderId="0" applyFont="0" applyFill="0" applyBorder="0" applyAlignment="0" applyProtection="0"/>
    <xf numFmtId="4" fontId="44" fillId="52" borderId="0" applyFont="0" applyBorder="0">
      <alignment horizontal="right"/>
    </xf>
    <xf numFmtId="0" fontId="4" fillId="0" borderId="0">
      <alignment horizontal="left" vertical="top"/>
    </xf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7" borderId="0" applyNumberFormat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61" fillId="0" borderId="35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62" fillId="0" borderId="27" xfId="0" applyFont="1" applyBorder="1"/>
    <xf numFmtId="0" fontId="63" fillId="0" borderId="41" xfId="0" applyFont="1" applyBorder="1"/>
    <xf numFmtId="0" fontId="63" fillId="0" borderId="42" xfId="0" applyFont="1" applyBorder="1"/>
    <xf numFmtId="4" fontId="63" fillId="0" borderId="42" xfId="0" applyNumberFormat="1" applyFont="1" applyBorder="1"/>
    <xf numFmtId="180" fontId="63" fillId="0" borderId="42" xfId="0" applyNumberFormat="1" applyFont="1" applyBorder="1"/>
    <xf numFmtId="4" fontId="62" fillId="0" borderId="42" xfId="0" applyNumberFormat="1" applyFont="1" applyFill="1" applyBorder="1"/>
    <xf numFmtId="0" fontId="63" fillId="0" borderId="42" xfId="0" applyFont="1" applyBorder="1" applyAlignment="1">
      <alignment horizontal="left" vertical="center" wrapText="1" shrinkToFit="1"/>
    </xf>
    <xf numFmtId="0" fontId="63" fillId="0" borderId="43" xfId="0" applyFont="1" applyBorder="1"/>
    <xf numFmtId="0" fontId="63" fillId="0" borderId="1" xfId="0" applyFont="1" applyBorder="1"/>
    <xf numFmtId="4" fontId="63" fillId="0" borderId="1" xfId="0" applyNumberFormat="1" applyFont="1" applyBorder="1"/>
    <xf numFmtId="4" fontId="62" fillId="0" borderId="1" xfId="0" applyNumberFormat="1" applyFont="1" applyFill="1" applyBorder="1"/>
    <xf numFmtId="0" fontId="63" fillId="0" borderId="1" xfId="0" applyFont="1" applyBorder="1" applyAlignment="1">
      <alignment horizontal="left" vertical="center" wrapText="1" shrinkToFit="1"/>
    </xf>
    <xf numFmtId="0" fontId="63" fillId="0" borderId="44" xfId="0" applyFont="1" applyBorder="1"/>
    <xf numFmtId="0" fontId="63" fillId="0" borderId="45" xfId="0" applyFont="1" applyBorder="1"/>
    <xf numFmtId="4" fontId="63" fillId="0" borderId="45" xfId="0" applyNumberFormat="1" applyFont="1" applyBorder="1"/>
    <xf numFmtId="180" fontId="63" fillId="0" borderId="46" xfId="0" applyNumberFormat="1" applyFont="1" applyBorder="1"/>
    <xf numFmtId="4" fontId="62" fillId="0" borderId="45" xfId="0" applyNumberFormat="1" applyFont="1" applyFill="1" applyBorder="1"/>
    <xf numFmtId="0" fontId="63" fillId="0" borderId="45" xfId="0" applyFont="1" applyBorder="1" applyAlignment="1">
      <alignment horizontal="left" vertical="center" wrapText="1" shrinkToFit="1"/>
    </xf>
    <xf numFmtId="0" fontId="61" fillId="0" borderId="35" xfId="0" applyFont="1" applyBorder="1" applyAlignment="1">
      <alignment horizontal="center" wrapText="1"/>
    </xf>
    <xf numFmtId="0" fontId="63" fillId="0" borderId="47" xfId="0" applyFont="1" applyBorder="1"/>
    <xf numFmtId="0" fontId="63" fillId="0" borderId="39" xfId="0" applyFont="1" applyBorder="1"/>
    <xf numFmtId="180" fontId="63" fillId="0" borderId="39" xfId="0" applyNumberFormat="1" applyFont="1" applyBorder="1"/>
    <xf numFmtId="0" fontId="63" fillId="0" borderId="40" xfId="0" applyFont="1" applyBorder="1"/>
    <xf numFmtId="4" fontId="63" fillId="0" borderId="39" xfId="0" applyNumberFormat="1" applyFont="1" applyFill="1" applyBorder="1"/>
    <xf numFmtId="0" fontId="63" fillId="0" borderId="40" xfId="0" applyFont="1" applyBorder="1" applyAlignment="1">
      <alignment horizontal="left" vertical="center" wrapText="1" shrinkToFit="1"/>
    </xf>
    <xf numFmtId="4" fontId="64" fillId="0" borderId="29" xfId="0" applyNumberFormat="1" applyFont="1" applyBorder="1" applyAlignment="1">
      <alignment horizontal="center" vertical="center" wrapText="1"/>
    </xf>
    <xf numFmtId="4" fontId="0" fillId="0" borderId="0" xfId="0" applyNumberFormat="1"/>
    <xf numFmtId="4" fontId="64" fillId="0" borderId="25" xfId="0" applyNumberFormat="1" applyFont="1" applyBorder="1" applyAlignment="1">
      <alignment horizontal="center" vertical="center" wrapText="1"/>
    </xf>
    <xf numFmtId="4" fontId="63" fillId="0" borderId="1" xfId="0" applyNumberFormat="1" applyFont="1" applyFill="1" applyBorder="1"/>
    <xf numFmtId="4" fontId="64" fillId="0" borderId="36" xfId="0" applyNumberFormat="1" applyFont="1" applyBorder="1" applyAlignment="1">
      <alignment horizontal="center" vertical="center" wrapText="1"/>
    </xf>
    <xf numFmtId="0" fontId="63" fillId="0" borderId="38" xfId="0" applyFont="1" applyBorder="1"/>
    <xf numFmtId="4" fontId="63" fillId="0" borderId="42" xfId="0" applyNumberFormat="1" applyFont="1" applyFill="1" applyBorder="1"/>
    <xf numFmtId="4" fontId="63" fillId="0" borderId="0" xfId="0" applyNumberFormat="1" applyFont="1"/>
    <xf numFmtId="4" fontId="62" fillId="0" borderId="0" xfId="0" applyNumberFormat="1" applyFont="1" applyFill="1"/>
    <xf numFmtId="0" fontId="63" fillId="0" borderId="1" xfId="0" applyFont="1" applyBorder="1" applyAlignment="1">
      <alignment horizontal="center" vertical="center" wrapText="1" shrinkToFit="1"/>
    </xf>
    <xf numFmtId="4" fontId="63" fillId="0" borderId="45" xfId="0" applyNumberFormat="1" applyFont="1" applyFill="1" applyBorder="1"/>
    <xf numFmtId="0" fontId="63" fillId="0" borderId="45" xfId="0" applyFont="1" applyBorder="1" applyAlignment="1">
      <alignment horizontal="center" vertical="center" wrapText="1" shrinkToFit="1"/>
    </xf>
    <xf numFmtId="4" fontId="61" fillId="2" borderId="35" xfId="0" applyNumberFormat="1" applyFont="1" applyFill="1" applyBorder="1" applyAlignment="1">
      <alignment horizontal="center" vertical="center" wrapText="1"/>
    </xf>
    <xf numFmtId="4" fontId="63" fillId="0" borderId="39" xfId="0" applyNumberFormat="1" applyFont="1" applyBorder="1"/>
    <xf numFmtId="0" fontId="63" fillId="0" borderId="40" xfId="0" applyFont="1" applyFill="1" applyBorder="1"/>
    <xf numFmtId="0" fontId="63" fillId="0" borderId="40" xfId="0" applyFont="1" applyBorder="1" applyAlignment="1">
      <alignment horizontal="center" vertical="center" wrapText="1" shrinkToFit="1"/>
    </xf>
    <xf numFmtId="0" fontId="63" fillId="0" borderId="43" xfId="0" applyFont="1" applyBorder="1" applyAlignment="1">
      <alignment wrapText="1"/>
    </xf>
    <xf numFmtId="0" fontId="63" fillId="0" borderId="44" xfId="0" applyFont="1" applyBorder="1" applyAlignment="1">
      <alignment wrapText="1"/>
    </xf>
    <xf numFmtId="0" fontId="62" fillId="0" borderId="27" xfId="0" applyFont="1" applyBorder="1" applyAlignment="1">
      <alignment horizontal="center" vertical="center" wrapText="1"/>
    </xf>
    <xf numFmtId="0" fontId="63" fillId="0" borderId="35" xfId="0" applyFont="1" applyBorder="1" applyAlignment="1">
      <alignment wrapText="1"/>
    </xf>
    <xf numFmtId="0" fontId="63" fillId="0" borderId="49" xfId="0" applyFont="1" applyBorder="1"/>
    <xf numFmtId="180" fontId="63" fillId="0" borderId="50" xfId="0" applyNumberFormat="1" applyFont="1" applyBorder="1"/>
    <xf numFmtId="0" fontId="63" fillId="0" borderId="35" xfId="0" applyFont="1" applyBorder="1"/>
    <xf numFmtId="0" fontId="65" fillId="0" borderId="1" xfId="0" applyFont="1" applyBorder="1"/>
    <xf numFmtId="4" fontId="65" fillId="0" borderId="1" xfId="0" applyNumberFormat="1" applyFont="1" applyBorder="1"/>
    <xf numFmtId="0" fontId="65" fillId="0" borderId="45" xfId="0" applyFont="1" applyBorder="1"/>
    <xf numFmtId="4" fontId="65" fillId="0" borderId="45" xfId="0" applyNumberFormat="1" applyFont="1" applyBorder="1"/>
    <xf numFmtId="0" fontId="66" fillId="0" borderId="35" xfId="0" applyFont="1" applyBorder="1" applyAlignment="1">
      <alignment horizontal="center" vertical="center" wrapText="1"/>
    </xf>
    <xf numFmtId="0" fontId="65" fillId="0" borderId="38" xfId="0" applyFont="1" applyBorder="1"/>
    <xf numFmtId="0" fontId="65" fillId="0" borderId="40" xfId="0" applyFont="1" applyBorder="1"/>
    <xf numFmtId="0" fontId="65" fillId="0" borderId="39" xfId="0" applyFont="1" applyBorder="1"/>
    <xf numFmtId="0" fontId="65" fillId="0" borderId="42" xfId="0" applyFont="1" applyBorder="1"/>
    <xf numFmtId="4" fontId="65" fillId="0" borderId="42" xfId="0" applyNumberFormat="1" applyFont="1" applyBorder="1"/>
    <xf numFmtId="0" fontId="65" fillId="0" borderId="35" xfId="0" applyFont="1" applyFill="1" applyBorder="1"/>
    <xf numFmtId="0" fontId="65" fillId="0" borderId="35" xfId="0" applyFont="1" applyBorder="1"/>
    <xf numFmtId="0" fontId="63" fillId="0" borderId="35" xfId="0" applyFont="1" applyBorder="1" applyAlignment="1">
      <alignment horizontal="center" vertical="center" wrapText="1" shrinkToFit="1"/>
    </xf>
    <xf numFmtId="4" fontId="63" fillId="0" borderId="51" xfId="0" applyNumberFormat="1" applyFont="1" applyBorder="1"/>
    <xf numFmtId="4" fontId="63" fillId="0" borderId="1" xfId="0" applyNumberFormat="1" applyFont="1" applyBorder="1" applyAlignment="1">
      <alignment wrapText="1"/>
    </xf>
    <xf numFmtId="0" fontId="65" fillId="0" borderId="45" xfId="0" applyFont="1" applyFill="1" applyBorder="1"/>
    <xf numFmtId="4" fontId="62" fillId="0" borderId="39" xfId="0" applyNumberFormat="1" applyFont="1" applyFill="1" applyBorder="1"/>
    <xf numFmtId="0" fontId="63" fillId="0" borderId="42" xfId="0" applyFont="1" applyBorder="1" applyAlignment="1">
      <alignment horizontal="center" vertical="center" wrapText="1" shrinkToFit="1"/>
    </xf>
    <xf numFmtId="0" fontId="65" fillId="0" borderId="35" xfId="0" applyFont="1" applyBorder="1" applyAlignment="1">
      <alignment horizontal="left" vertical="center" wrapText="1"/>
    </xf>
    <xf numFmtId="2" fontId="65" fillId="0" borderId="42" xfId="0" applyNumberFormat="1" applyFont="1" applyBorder="1"/>
    <xf numFmtId="4" fontId="62" fillId="0" borderId="42" xfId="0" applyNumberFormat="1" applyFont="1" applyBorder="1"/>
    <xf numFmtId="4" fontId="62" fillId="0" borderId="1" xfId="0" applyNumberFormat="1" applyFont="1" applyBorder="1"/>
    <xf numFmtId="0" fontId="64" fillId="0" borderId="25" xfId="0" applyFont="1" applyBorder="1" applyAlignment="1">
      <alignment horizontal="center" vertical="center" wrapText="1"/>
    </xf>
    <xf numFmtId="4" fontId="6" fillId="0" borderId="1" xfId="0" applyNumberFormat="1" applyFont="1" applyFill="1" applyBorder="1"/>
    <xf numFmtId="4" fontId="6" fillId="0" borderId="1" xfId="0" applyNumberFormat="1" applyFont="1" applyBorder="1"/>
    <xf numFmtId="0" fontId="63" fillId="0" borderId="0" xfId="0" applyFont="1"/>
    <xf numFmtId="0" fontId="65" fillId="0" borderId="1" xfId="0" applyFont="1" applyFill="1" applyBorder="1"/>
    <xf numFmtId="4" fontId="62" fillId="0" borderId="52" xfId="0" applyNumberFormat="1" applyFont="1" applyBorder="1"/>
    <xf numFmtId="0" fontId="64" fillId="0" borderId="29" xfId="0" applyFont="1" applyBorder="1" applyAlignment="1">
      <alignment horizontal="center" vertical="center" wrapText="1"/>
    </xf>
    <xf numFmtId="4" fontId="62" fillId="0" borderId="45" xfId="0" applyNumberFormat="1" applyFont="1" applyBorder="1"/>
    <xf numFmtId="0" fontId="65" fillId="0" borderId="53" xfId="0" applyFont="1" applyFill="1" applyBorder="1"/>
    <xf numFmtId="0" fontId="65" fillId="0" borderId="54" xfId="0" applyFont="1" applyBorder="1"/>
    <xf numFmtId="4" fontId="63" fillId="0" borderId="54" xfId="0" applyNumberFormat="1" applyFont="1" applyBorder="1"/>
    <xf numFmtId="4" fontId="62" fillId="0" borderId="54" xfId="0" applyNumberFormat="1" applyFont="1" applyFill="1" applyBorder="1"/>
    <xf numFmtId="4" fontId="62" fillId="0" borderId="54" xfId="0" applyNumberFormat="1" applyFont="1" applyBorder="1"/>
    <xf numFmtId="0" fontId="65" fillId="0" borderId="55" xfId="0" applyFont="1" applyFill="1" applyBorder="1" applyAlignment="1">
      <alignment wrapText="1"/>
    </xf>
    <xf numFmtId="0" fontId="63" fillId="0" borderId="1" xfId="0" applyFont="1" applyFill="1" applyBorder="1" applyAlignment="1">
      <alignment horizontal="left" vertical="center" wrapText="1" shrinkToFit="1"/>
    </xf>
    <xf numFmtId="0" fontId="65" fillId="0" borderId="55" xfId="0" applyFont="1" applyFill="1" applyBorder="1"/>
    <xf numFmtId="4" fontId="66" fillId="0" borderId="1" xfId="0" applyNumberFormat="1" applyFont="1" applyBorder="1"/>
    <xf numFmtId="0" fontId="62" fillId="0" borderId="35" xfId="0" applyFont="1" applyBorder="1" applyAlignment="1">
      <alignment horizontal="center" vertical="center" wrapText="1"/>
    </xf>
    <xf numFmtId="0" fontId="65" fillId="0" borderId="56" xfId="0" applyFont="1" applyFill="1" applyBorder="1"/>
    <xf numFmtId="0" fontId="65" fillId="0" borderId="57" xfId="0" applyFont="1" applyBorder="1"/>
    <xf numFmtId="4" fontId="63" fillId="0" borderId="57" xfId="0" applyNumberFormat="1" applyFont="1" applyFill="1" applyBorder="1"/>
    <xf numFmtId="4" fontId="65" fillId="0" borderId="57" xfId="0" applyNumberFormat="1" applyFont="1" applyBorder="1"/>
    <xf numFmtId="4" fontId="63" fillId="0" borderId="57" xfId="0" applyNumberFormat="1" applyFont="1" applyBorder="1"/>
    <xf numFmtId="4" fontId="62" fillId="0" borderId="57" xfId="0" applyNumberFormat="1" applyFont="1" applyFill="1" applyBorder="1"/>
    <xf numFmtId="4" fontId="66" fillId="0" borderId="57" xfId="0" applyNumberFormat="1" applyFont="1" applyBorder="1"/>
    <xf numFmtId="0" fontId="7" fillId="0" borderId="0" xfId="1" applyFont="1" applyAlignment="1">
      <alignment vertical="center"/>
    </xf>
    <xf numFmtId="0" fontId="7" fillId="0" borderId="0" xfId="1" applyFont="1" applyAlignment="1">
      <alignment vertical="center" wrapText="1"/>
    </xf>
    <xf numFmtId="0" fontId="7" fillId="0" borderId="0" xfId="1" applyFont="1" applyAlignment="1">
      <alignment horizontal="center" vertical="center"/>
    </xf>
    <xf numFmtId="4" fontId="7" fillId="0" borderId="1" xfId="1" applyNumberFormat="1" applyFont="1" applyBorder="1" applyAlignment="1">
      <alignment horizontal="center" vertical="center" wrapText="1"/>
    </xf>
    <xf numFmtId="0" fontId="7" fillId="0" borderId="0" xfId="1" applyFont="1" applyFill="1" applyAlignment="1">
      <alignment vertical="center"/>
    </xf>
    <xf numFmtId="0" fontId="7" fillId="0" borderId="0" xfId="1" applyFont="1" applyAlignment="1">
      <alignment horizontal="center" vertical="top"/>
    </xf>
    <xf numFmtId="0" fontId="7" fillId="0" borderId="0" xfId="1" applyFont="1" applyAlignment="1">
      <alignment vertical="top"/>
    </xf>
    <xf numFmtId="0" fontId="7" fillId="0" borderId="0" xfId="1" applyFont="1" applyAlignment="1">
      <alignment vertical="top" wrapText="1"/>
    </xf>
    <xf numFmtId="2" fontId="7" fillId="0" borderId="0" xfId="1" applyNumberFormat="1" applyFont="1" applyAlignment="1">
      <alignment horizontal="center" vertical="top"/>
    </xf>
    <xf numFmtId="164" fontId="7" fillId="0" borderId="0" xfId="1" applyNumberFormat="1" applyFont="1" applyFill="1" applyAlignment="1">
      <alignment vertical="center"/>
    </xf>
    <xf numFmtId="4" fontId="7" fillId="0" borderId="0" xfId="1" applyNumberFormat="1" applyFont="1" applyBorder="1" applyAlignment="1">
      <alignment horizontal="center" vertical="center" wrapText="1"/>
    </xf>
    <xf numFmtId="0" fontId="69" fillId="0" borderId="0" xfId="0" applyFont="1" applyBorder="1" applyAlignment="1">
      <alignment vertical="center" wrapText="1"/>
    </xf>
    <xf numFmtId="0" fontId="69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69" fillId="0" borderId="52" xfId="0" applyFont="1" applyBorder="1" applyAlignment="1">
      <alignment vertical="center" wrapText="1"/>
    </xf>
    <xf numFmtId="0" fontId="70" fillId="0" borderId="0" xfId="1" applyFont="1" applyAlignment="1">
      <alignment vertical="top"/>
    </xf>
    <xf numFmtId="4" fontId="7" fillId="0" borderId="0" xfId="1" applyNumberFormat="1" applyFont="1" applyBorder="1" applyAlignment="1">
      <alignment horizontal="right" vertical="center" wrapText="1"/>
    </xf>
    <xf numFmtId="0" fontId="69" fillId="0" borderId="52" xfId="0" applyFont="1" applyBorder="1" applyAlignment="1">
      <alignment horizontal="center" vertical="center" wrapText="1"/>
    </xf>
    <xf numFmtId="0" fontId="65" fillId="0" borderId="0" xfId="0" applyFont="1"/>
    <xf numFmtId="0" fontId="65" fillId="0" borderId="0" xfId="0" applyFont="1" applyAlignment="1">
      <alignment horizontal="right"/>
    </xf>
    <xf numFmtId="0" fontId="0" fillId="0" borderId="0" xfId="0" applyAlignment="1">
      <alignment vertical="center"/>
    </xf>
    <xf numFmtId="0" fontId="69" fillId="0" borderId="52" xfId="0" applyFont="1" applyFill="1" applyBorder="1" applyAlignment="1">
      <alignment vertical="center" wrapText="1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Border="1" applyAlignment="1">
      <alignment horizontal="center" vertical="center" wrapText="1"/>
    </xf>
    <xf numFmtId="4" fontId="7" fillId="0" borderId="1" xfId="1" applyNumberFormat="1" applyFont="1" applyFill="1" applyBorder="1" applyAlignment="1">
      <alignment horizontal="center" vertical="center" wrapText="1"/>
    </xf>
    <xf numFmtId="4" fontId="7" fillId="53" borderId="1" xfId="1" applyNumberFormat="1" applyFont="1" applyFill="1" applyBorder="1" applyAlignment="1">
      <alignment horizontal="center" vertical="center" wrapText="1"/>
    </xf>
    <xf numFmtId="3" fontId="7" fillId="0" borderId="1" xfId="1" applyNumberFormat="1" applyFont="1" applyFill="1" applyBorder="1" applyAlignment="1">
      <alignment horizontal="center" vertical="center" wrapText="1"/>
    </xf>
    <xf numFmtId="43" fontId="7" fillId="0" borderId="0" xfId="393" applyFont="1" applyFill="1" applyAlignment="1">
      <alignment vertical="center"/>
    </xf>
    <xf numFmtId="2" fontId="7" fillId="0" borderId="0" xfId="1" applyNumberFormat="1" applyFont="1" applyAlignment="1">
      <alignment horizontal="right" vertical="top"/>
    </xf>
    <xf numFmtId="0" fontId="7" fillId="0" borderId="1" xfId="1" applyFont="1" applyFill="1" applyBorder="1" applyAlignment="1">
      <alignment horizontal="center" vertical="center" wrapText="1"/>
    </xf>
    <xf numFmtId="49" fontId="7" fillId="0" borderId="1" xfId="1" applyNumberFormat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45" xfId="1" applyFont="1" applyBorder="1" applyAlignment="1">
      <alignment horizontal="center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0" xfId="334" applyFont="1" applyBorder="1"/>
    <xf numFmtId="0" fontId="7" fillId="0" borderId="0" xfId="334" applyFont="1" applyFill="1" applyBorder="1"/>
    <xf numFmtId="0" fontId="68" fillId="0" borderId="58" xfId="1" applyFont="1" applyBorder="1" applyAlignment="1">
      <alignment horizontal="center" vertical="center" wrapText="1"/>
    </xf>
    <xf numFmtId="0" fontId="7" fillId="0" borderId="45" xfId="1" applyFont="1" applyBorder="1" applyAlignment="1">
      <alignment horizontal="center" vertical="center" wrapText="1"/>
    </xf>
    <xf numFmtId="0" fontId="7" fillId="0" borderId="42" xfId="1" applyFont="1" applyBorder="1" applyAlignment="1">
      <alignment horizontal="center" vertical="center" wrapText="1"/>
    </xf>
    <xf numFmtId="0" fontId="63" fillId="0" borderId="45" xfId="0" applyFont="1" applyBorder="1" applyAlignment="1">
      <alignment horizontal="center" vertical="center" wrapText="1" shrinkToFit="1"/>
    </xf>
    <xf numFmtId="0" fontId="63" fillId="0" borderId="46" xfId="0" applyFont="1" applyBorder="1" applyAlignment="1">
      <alignment horizontal="center" vertical="center" wrapText="1" shrinkToFit="1"/>
    </xf>
    <xf numFmtId="0" fontId="63" fillId="0" borderId="48" xfId="0" applyFont="1" applyBorder="1" applyAlignment="1">
      <alignment horizontal="center" vertical="center" wrapText="1" shrinkToFit="1"/>
    </xf>
    <xf numFmtId="0" fontId="63" fillId="0" borderId="45" xfId="0" applyFont="1" applyBorder="1" applyAlignment="1">
      <alignment horizontal="left" vertical="center" wrapText="1" shrinkToFit="1"/>
    </xf>
    <xf numFmtId="0" fontId="63" fillId="0" borderId="46" xfId="0" applyFont="1" applyBorder="1" applyAlignment="1">
      <alignment horizontal="left" vertical="center" wrapText="1" shrinkToFit="1"/>
    </xf>
    <xf numFmtId="0" fontId="63" fillId="0" borderId="48" xfId="0" applyFont="1" applyBorder="1" applyAlignment="1">
      <alignment horizontal="left" vertical="center" wrapText="1" shrinkToFit="1"/>
    </xf>
    <xf numFmtId="0" fontId="60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61" fillId="0" borderId="26" xfId="0" applyFont="1" applyBorder="1" applyAlignment="1">
      <alignment horizontal="center" vertical="center" wrapText="1"/>
    </xf>
    <xf numFmtId="0" fontId="61" fillId="0" borderId="33" xfId="0" applyFont="1" applyBorder="1" applyAlignment="1">
      <alignment horizontal="center" vertical="center" wrapText="1"/>
    </xf>
    <xf numFmtId="0" fontId="61" fillId="0" borderId="27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61" fillId="0" borderId="28" xfId="0" applyFont="1" applyBorder="1" applyAlignment="1">
      <alignment horizontal="center" wrapText="1"/>
    </xf>
    <xf numFmtId="0" fontId="61" fillId="0" borderId="2" xfId="0" applyFont="1" applyBorder="1" applyAlignment="1">
      <alignment horizontal="center" wrapText="1"/>
    </xf>
    <xf numFmtId="0" fontId="61" fillId="0" borderId="29" xfId="0" applyFont="1" applyBorder="1" applyAlignment="1">
      <alignment horizontal="center" wrapText="1"/>
    </xf>
    <xf numFmtId="0" fontId="61" fillId="0" borderId="30" xfId="0" applyFont="1" applyBorder="1" applyAlignment="1">
      <alignment horizontal="center" wrapText="1"/>
    </xf>
    <xf numFmtId="0" fontId="61" fillId="0" borderId="31" xfId="0" applyFont="1" applyBorder="1" applyAlignment="1">
      <alignment horizontal="center" wrapText="1"/>
    </xf>
    <xf numFmtId="0" fontId="61" fillId="0" borderId="32" xfId="0" applyFont="1" applyBorder="1" applyAlignment="1">
      <alignment horizontal="center" vertical="center" wrapText="1"/>
    </xf>
    <xf numFmtId="0" fontId="61" fillId="0" borderId="36" xfId="0" applyFont="1" applyBorder="1" applyAlignment="1">
      <alignment horizontal="center" vertical="center" wrapText="1"/>
    </xf>
    <xf numFmtId="0" fontId="7" fillId="0" borderId="52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horizontal="left" vertical="center" wrapText="1"/>
    </xf>
    <xf numFmtId="0" fontId="7" fillId="0" borderId="43" xfId="1" applyFont="1" applyFill="1" applyBorder="1" applyAlignment="1">
      <alignment horizontal="left" vertical="center" wrapText="1"/>
    </xf>
    <xf numFmtId="0" fontId="68" fillId="0" borderId="0" xfId="1" applyFont="1" applyBorder="1" applyAlignment="1">
      <alignment horizontal="center" vertical="center" wrapText="1"/>
    </xf>
    <xf numFmtId="0" fontId="71" fillId="0" borderId="0" xfId="281" applyFont="1" applyFill="1" applyBorder="1" applyAlignment="1">
      <alignment horizontal="left" wrapText="1"/>
    </xf>
    <xf numFmtId="0" fontId="7" fillId="53" borderId="45" xfId="1" applyFont="1" applyFill="1" applyBorder="1" applyAlignment="1">
      <alignment horizontal="center" vertical="center" wrapText="1"/>
    </xf>
    <xf numFmtId="0" fontId="7" fillId="53" borderId="42" xfId="1" applyFont="1" applyFill="1" applyBorder="1" applyAlignment="1">
      <alignment horizontal="center" vertical="center" wrapText="1"/>
    </xf>
  </cellXfs>
  <cellStyles count="394">
    <cellStyle name="_2005_БЮДЖЕТ В4 ==11.11.==  КР Дороги, Мосты" xfId="5"/>
    <cellStyle name="_2006_06_28_MGRES_inventories_request" xfId="6"/>
    <cellStyle name="_Анализ КТП_регионы" xfId="7"/>
    <cellStyle name="_БП 2009" xfId="8"/>
    <cellStyle name="_БП 2009 06.05.09" xfId="9"/>
    <cellStyle name="_БП 2009 корректировка" xfId="10"/>
    <cellStyle name="_Затратный СШГЭС  14 11 2004" xfId="11"/>
    <cellStyle name="_Индексация исторических затрат" xfId="12"/>
    <cellStyle name="_Книга1" xfId="13"/>
    <cellStyle name="_Копия Программа первоочередных мер_(правка 18 05 06 Усаров_2А_3)" xfId="14"/>
    <cellStyle name="_Корректировка с учетом факта 3 кв.xls" xfId="15"/>
    <cellStyle name="_Лист2" xfId="16"/>
    <cellStyle name="_Лист2 скорр." xfId="17"/>
    <cellStyle name="_Оренбургэнерго_Тариф" xfId="18"/>
    <cellStyle name="_Плановая протяженность Января" xfId="19"/>
    <cellStyle name="_Приложение 11 (воскресенье)" xfId="20"/>
    <cellStyle name="_Приложения ЕЭСК 2009 210809 отпр" xfId="21"/>
    <cellStyle name="_Производств-е показатели ЮНГ на 2005 на 49700 для согласования" xfId="22"/>
    <cellStyle name="_Расчет ВВ подстанций" xfId="23"/>
    <cellStyle name="_Расчет ВЛ таб.формата 12 рыба" xfId="24"/>
    <cellStyle name="_Сергееву_тех х-ки_18.11" xfId="25"/>
    <cellStyle name="_Степень физического износа " xfId="26"/>
    <cellStyle name="_Типовой макет" xfId="27"/>
    <cellStyle name="_Узлы учета_10.08" xfId="28"/>
    <cellStyle name="_Форма исх." xfId="29"/>
    <cellStyle name="20% - Акцент1 2" xfId="30"/>
    <cellStyle name="20% - Акцент1 2 2" xfId="31"/>
    <cellStyle name="20% - Акцент1 3" xfId="32"/>
    <cellStyle name="20% - Акцент2 2" xfId="33"/>
    <cellStyle name="20% - Акцент2 2 2" xfId="34"/>
    <cellStyle name="20% - Акцент2 3" xfId="35"/>
    <cellStyle name="20% - Акцент3 2" xfId="36"/>
    <cellStyle name="20% - Акцент3 2 2" xfId="37"/>
    <cellStyle name="20% - Акцент3 3" xfId="38"/>
    <cellStyle name="20% - Акцент4 2" xfId="39"/>
    <cellStyle name="20% - Акцент4 2 2" xfId="40"/>
    <cellStyle name="20% - Акцент4 3" xfId="41"/>
    <cellStyle name="20% - Акцент5 2" xfId="42"/>
    <cellStyle name="20% - Акцент5 2 2" xfId="43"/>
    <cellStyle name="20% - Акцент5 3" xfId="44"/>
    <cellStyle name="20% - Акцент6 2" xfId="45"/>
    <cellStyle name="20% - Акцент6 2 2" xfId="46"/>
    <cellStyle name="20% - Акцент6 3" xfId="47"/>
    <cellStyle name="40% - Акцент1 2" xfId="48"/>
    <cellStyle name="40% - Акцент1 2 2" xfId="49"/>
    <cellStyle name="40% - Акцент1 3" xfId="50"/>
    <cellStyle name="40% - Акцент2 2" xfId="51"/>
    <cellStyle name="40% - Акцент2 2 2" xfId="52"/>
    <cellStyle name="40% - Акцент2 3" xfId="53"/>
    <cellStyle name="40% - Акцент3 2" xfId="54"/>
    <cellStyle name="40% - Акцент3 2 2" xfId="55"/>
    <cellStyle name="40% - Акцент3 3" xfId="56"/>
    <cellStyle name="40% - Акцент4 2" xfId="57"/>
    <cellStyle name="40% - Акцент4 2 2" xfId="58"/>
    <cellStyle name="40% - Акцент4 3" xfId="59"/>
    <cellStyle name="40% - Акцент5 2" xfId="60"/>
    <cellStyle name="40% - Акцент5 2 2" xfId="61"/>
    <cellStyle name="40% - Акцент5 3" xfId="62"/>
    <cellStyle name="40% - Акцент6 2" xfId="63"/>
    <cellStyle name="40% - Акцент6 2 2" xfId="64"/>
    <cellStyle name="40% - Акцент6 3" xfId="65"/>
    <cellStyle name="60% - Акцент1 2" xfId="66"/>
    <cellStyle name="60% - Акцент1 2 2" xfId="67"/>
    <cellStyle name="60% - Акцент1 3" xfId="68"/>
    <cellStyle name="60% - Акцент2 2" xfId="69"/>
    <cellStyle name="60% - Акцент2 2 2" xfId="70"/>
    <cellStyle name="60% - Акцент2 3" xfId="71"/>
    <cellStyle name="60% - Акцент3 2" xfId="72"/>
    <cellStyle name="60% - Акцент3 2 2" xfId="73"/>
    <cellStyle name="60% - Акцент3 3" xfId="74"/>
    <cellStyle name="60% - Акцент4 2" xfId="75"/>
    <cellStyle name="60% - Акцент4 2 2" xfId="76"/>
    <cellStyle name="60% - Акцент4 3" xfId="77"/>
    <cellStyle name="60% - Акцент5 2" xfId="78"/>
    <cellStyle name="60% - Акцент5 2 2" xfId="79"/>
    <cellStyle name="60% - Акцент5 3" xfId="80"/>
    <cellStyle name="60% - Акцент6 2" xfId="81"/>
    <cellStyle name="60% - Акцент6 2 2" xfId="82"/>
    <cellStyle name="60% - Акцент6 3" xfId="83"/>
    <cellStyle name="alternate" xfId="84"/>
    <cellStyle name="Comma [0]" xfId="85"/>
    <cellStyle name="Comma_Generation Model final - 27-06-2005" xfId="86"/>
    <cellStyle name="Comma0" xfId="87"/>
    <cellStyle name="Currency [0]" xfId="88"/>
    <cellStyle name="Currency_laroux" xfId="89"/>
    <cellStyle name="Date" xfId="90"/>
    <cellStyle name="done" xfId="91"/>
    <cellStyle name="Dziesiêtny [0]_1" xfId="92"/>
    <cellStyle name="Dziesiêtny_1" xfId="93"/>
    <cellStyle name="Grey" xfId="94"/>
    <cellStyle name="Header1" xfId="95"/>
    <cellStyle name="Header2" xfId="96"/>
    <cellStyle name="Hyperlink_Info gathering example (hydro)" xfId="97"/>
    <cellStyle name="Iau?iue_?iardu1999a" xfId="98"/>
    <cellStyle name="Input" xfId="99"/>
    <cellStyle name="Input [yellow]" xfId="100"/>
    <cellStyle name="Normal - Style1" xfId="101"/>
    <cellStyle name="Normal_! Приложение_Сбор инфо" xfId="102"/>
    <cellStyle name="Normal1" xfId="103"/>
    <cellStyle name="normální_Rozvaha - aktiva" xfId="104"/>
    <cellStyle name="Normalny_0" xfId="105"/>
    <cellStyle name="normбlnм_laroux" xfId="106"/>
    <cellStyle name="Nun??c [0]_Ecnn1" xfId="107"/>
    <cellStyle name="Nun??c_Ecnn1" xfId="108"/>
    <cellStyle name="Ociriniaue [0]_laroux" xfId="109"/>
    <cellStyle name="Ociriniaue_laroux" xfId="110"/>
    <cellStyle name="Percent [2]" xfId="111"/>
    <cellStyle name="Price_Body" xfId="112"/>
    <cellStyle name="S0" xfId="113"/>
    <cellStyle name="S0 2" xfId="114"/>
    <cellStyle name="S1" xfId="115"/>
    <cellStyle name="S1 2" xfId="116"/>
    <cellStyle name="S10" xfId="117"/>
    <cellStyle name="S11" xfId="118"/>
    <cellStyle name="S12" xfId="119"/>
    <cellStyle name="S13" xfId="120"/>
    <cellStyle name="S14" xfId="121"/>
    <cellStyle name="S15" xfId="122"/>
    <cellStyle name="S16" xfId="123"/>
    <cellStyle name="S17" xfId="124"/>
    <cellStyle name="S18" xfId="125"/>
    <cellStyle name="S19" xfId="126"/>
    <cellStyle name="S2" xfId="127"/>
    <cellStyle name="S2 2" xfId="128"/>
    <cellStyle name="S20" xfId="129"/>
    <cellStyle name="S21" xfId="130"/>
    <cellStyle name="S22" xfId="131"/>
    <cellStyle name="S23" xfId="132"/>
    <cellStyle name="S24" xfId="133"/>
    <cellStyle name="S25" xfId="134"/>
    <cellStyle name="S26" xfId="135"/>
    <cellStyle name="S27" xfId="136"/>
    <cellStyle name="S28" xfId="137"/>
    <cellStyle name="S29" xfId="138"/>
    <cellStyle name="S3" xfId="139"/>
    <cellStyle name="S30" xfId="140"/>
    <cellStyle name="S31" xfId="141"/>
    <cellStyle name="S32" xfId="142"/>
    <cellStyle name="S33" xfId="143"/>
    <cellStyle name="S34" xfId="144"/>
    <cellStyle name="S35" xfId="145"/>
    <cellStyle name="S36" xfId="146"/>
    <cellStyle name="S37" xfId="147"/>
    <cellStyle name="S38" xfId="148"/>
    <cellStyle name="S39" xfId="149"/>
    <cellStyle name="S4" xfId="150"/>
    <cellStyle name="S40" xfId="151"/>
    <cellStyle name="S41" xfId="152"/>
    <cellStyle name="S42" xfId="153"/>
    <cellStyle name="S43" xfId="154"/>
    <cellStyle name="S44" xfId="155"/>
    <cellStyle name="S45" xfId="156"/>
    <cellStyle name="S46" xfId="157"/>
    <cellStyle name="S47" xfId="158"/>
    <cellStyle name="S48" xfId="159"/>
    <cellStyle name="S49" xfId="160"/>
    <cellStyle name="S5" xfId="161"/>
    <cellStyle name="S50" xfId="162"/>
    <cellStyle name="S51" xfId="163"/>
    <cellStyle name="S52" xfId="164"/>
    <cellStyle name="S53" xfId="165"/>
    <cellStyle name="S54" xfId="166"/>
    <cellStyle name="S55" xfId="167"/>
    <cellStyle name="S56" xfId="168"/>
    <cellStyle name="S57" xfId="169"/>
    <cellStyle name="S58" xfId="170"/>
    <cellStyle name="S59" xfId="171"/>
    <cellStyle name="S6" xfId="172"/>
    <cellStyle name="S60" xfId="173"/>
    <cellStyle name="S61" xfId="174"/>
    <cellStyle name="S62" xfId="175"/>
    <cellStyle name="S7" xfId="176"/>
    <cellStyle name="S8" xfId="177"/>
    <cellStyle name="S9" xfId="178"/>
    <cellStyle name="STYLE1 - Style1" xfId="179"/>
    <cellStyle name="Währung [0]_laroux" xfId="180"/>
    <cellStyle name="Währung_laroux" xfId="181"/>
    <cellStyle name="Walutowy [0]_1" xfId="182"/>
    <cellStyle name="Walutowy_1" xfId="183"/>
    <cellStyle name="Акт" xfId="184"/>
    <cellStyle name="АктМТСН" xfId="185"/>
    <cellStyle name="АктМТСН 2" xfId="186"/>
    <cellStyle name="АктМТСН 3" xfId="187"/>
    <cellStyle name="АктМТСН 4" xfId="188"/>
    <cellStyle name="АктМТСН 5" xfId="189"/>
    <cellStyle name="Акцент1 2" xfId="190"/>
    <cellStyle name="Акцент1 2 2" xfId="191"/>
    <cellStyle name="Акцент1 3" xfId="192"/>
    <cellStyle name="Акцент2 2" xfId="193"/>
    <cellStyle name="Акцент2 2 2" xfId="194"/>
    <cellStyle name="Акцент2 3" xfId="195"/>
    <cellStyle name="Акцент3 2" xfId="196"/>
    <cellStyle name="Акцент3 2 2" xfId="197"/>
    <cellStyle name="Акцент3 3" xfId="198"/>
    <cellStyle name="Акцент4 2" xfId="199"/>
    <cellStyle name="Акцент4 2 2" xfId="200"/>
    <cellStyle name="Акцент4 3" xfId="201"/>
    <cellStyle name="Акцент5 2" xfId="202"/>
    <cellStyle name="Акцент5 2 2" xfId="203"/>
    <cellStyle name="Акцент5 3" xfId="204"/>
    <cellStyle name="Акцент6 2" xfId="205"/>
    <cellStyle name="Акцент6 2 2" xfId="206"/>
    <cellStyle name="Акцент6 3" xfId="207"/>
    <cellStyle name="Беззащитный" xfId="208"/>
    <cellStyle name="Ввод  2" xfId="209"/>
    <cellStyle name="Ввод  2 2" xfId="210"/>
    <cellStyle name="Ввод  3" xfId="211"/>
    <cellStyle name="ВедРесурсов" xfId="212"/>
    <cellStyle name="ВедРесурсовАкт" xfId="213"/>
    <cellStyle name="Вывод 2" xfId="214"/>
    <cellStyle name="Вывод 2 2" xfId="215"/>
    <cellStyle name="Вывод 3" xfId="216"/>
    <cellStyle name="Вычисление 2" xfId="217"/>
    <cellStyle name="Вычисление 2 2" xfId="218"/>
    <cellStyle name="Вычисление 3" xfId="219"/>
    <cellStyle name="Заголовок" xfId="220"/>
    <cellStyle name="Заголовок 1 2" xfId="221"/>
    <cellStyle name="Заголовок 1 3" xfId="222"/>
    <cellStyle name="Заголовок 2 2" xfId="223"/>
    <cellStyle name="Заголовок 2 3" xfId="224"/>
    <cellStyle name="Заголовок 3 2" xfId="225"/>
    <cellStyle name="Заголовок 3 3" xfId="226"/>
    <cellStyle name="Заголовок 4 2" xfId="227"/>
    <cellStyle name="Заголовок 4 3" xfId="228"/>
    <cellStyle name="ЗаголовокСтолбца" xfId="229"/>
    <cellStyle name="Защитный" xfId="230"/>
    <cellStyle name="Значение" xfId="231"/>
    <cellStyle name="Итог 2" xfId="232"/>
    <cellStyle name="Итог 3" xfId="233"/>
    <cellStyle name="Итоги" xfId="234"/>
    <cellStyle name="ИтогоАктБазЦ" xfId="235"/>
    <cellStyle name="ИтогоАктБИМ" xfId="236"/>
    <cellStyle name="ИтогоАктБИМ 2" xfId="237"/>
    <cellStyle name="ИтогоАктБИМ 3" xfId="238"/>
    <cellStyle name="ИтогоАктБИМ 4" xfId="239"/>
    <cellStyle name="ИтогоАктБИМ 5" xfId="240"/>
    <cellStyle name="ИтогоАктРесМет" xfId="241"/>
    <cellStyle name="ИтогоАктРесМет 2" xfId="242"/>
    <cellStyle name="ИтогоАктРесМет 3" xfId="243"/>
    <cellStyle name="ИтогоАктРесМет 4" xfId="244"/>
    <cellStyle name="ИтогоАктРесМет 5" xfId="245"/>
    <cellStyle name="ИтогоБазЦ" xfId="246"/>
    <cellStyle name="ИтогоБИМ" xfId="247"/>
    <cellStyle name="ИтогоБИМ 2" xfId="248"/>
    <cellStyle name="ИтогоБИМ 3" xfId="249"/>
    <cellStyle name="ИтогоБИМ 4" xfId="250"/>
    <cellStyle name="ИтогоБИМ 5" xfId="251"/>
    <cellStyle name="ИтогоРесМет" xfId="252"/>
    <cellStyle name="ИтогоРесМет 2" xfId="253"/>
    <cellStyle name="ИтогоРесМет 3" xfId="254"/>
    <cellStyle name="ИтогоРесМет 4" xfId="255"/>
    <cellStyle name="ИтогоРесМет 5" xfId="256"/>
    <cellStyle name="Контрольная ячейка 2" xfId="257"/>
    <cellStyle name="Контрольная ячейка 2 2" xfId="258"/>
    <cellStyle name="Контрольная ячейка 3" xfId="259"/>
    <cellStyle name="ЛокСмета" xfId="260"/>
    <cellStyle name="ЛокСмМТСН" xfId="261"/>
    <cellStyle name="ЛокСмМТСН 2" xfId="262"/>
    <cellStyle name="ЛокСмМТСН 3" xfId="263"/>
    <cellStyle name="ЛокСмМТСН 4" xfId="264"/>
    <cellStyle name="ЛокСмМТСН 5" xfId="265"/>
    <cellStyle name="М29" xfId="266"/>
    <cellStyle name="М29 2" xfId="267"/>
    <cellStyle name="М29 3" xfId="268"/>
    <cellStyle name="М29 4" xfId="269"/>
    <cellStyle name="М29 5" xfId="270"/>
    <cellStyle name="Название 2" xfId="271"/>
    <cellStyle name="Название 3" xfId="272"/>
    <cellStyle name="Нейтральный 2" xfId="273"/>
    <cellStyle name="Нейтральный 2 2" xfId="274"/>
    <cellStyle name="Нейтральный 3" xfId="275"/>
    <cellStyle name="ОбСмета" xfId="276"/>
    <cellStyle name="ОбСмета 2" xfId="277"/>
    <cellStyle name="ОбСмета 3" xfId="278"/>
    <cellStyle name="ОбСмета 4" xfId="279"/>
    <cellStyle name="ОбСмета 5" xfId="280"/>
    <cellStyle name="Обычный" xfId="0" builtinId="0"/>
    <cellStyle name="Обычный 10" xfId="3"/>
    <cellStyle name="Обычный 10 2" xfId="281"/>
    <cellStyle name="Обычный 10 3" xfId="282"/>
    <cellStyle name="Обычный 11" xfId="283"/>
    <cellStyle name="Обычный 12" xfId="284"/>
    <cellStyle name="Обычный 13" xfId="285"/>
    <cellStyle name="Обычный 13 2" xfId="286"/>
    <cellStyle name="Обычный 13 2 2" xfId="287"/>
    <cellStyle name="Обычный 2" xfId="288"/>
    <cellStyle name="Обычный 2 2" xfId="1"/>
    <cellStyle name="Обычный 2 2 2" xfId="289"/>
    <cellStyle name="Обычный 2 2 2 2" xfId="290"/>
    <cellStyle name="Обычный 2 2 2 3" xfId="291"/>
    <cellStyle name="Обычный 2 2 2 4" xfId="292"/>
    <cellStyle name="Обычный 2 2 3" xfId="293"/>
    <cellStyle name="Обычный 2 2 4" xfId="294"/>
    <cellStyle name="Обычный 2 2 5" xfId="295"/>
    <cellStyle name="Обычный 2 2 6" xfId="296"/>
    <cellStyle name="Обычный 2 3" xfId="297"/>
    <cellStyle name="Обычный 2 3 2" xfId="298"/>
    <cellStyle name="Обычный 2 4" xfId="299"/>
    <cellStyle name="Обычный 2 4 2" xfId="300"/>
    <cellStyle name="Обычный 2 5" xfId="301"/>
    <cellStyle name="Обычный 2 5 2" xfId="302"/>
    <cellStyle name="Обычный 2 5 2 2" xfId="303"/>
    <cellStyle name="Обычный 2 5 2 2 2" xfId="304"/>
    <cellStyle name="Обычный 2 5 2 2 2 2" xfId="305"/>
    <cellStyle name="Обычный 2 5 2 2 3" xfId="306"/>
    <cellStyle name="Обычный 2 5 2 2 4" xfId="307"/>
    <cellStyle name="Обычный 2 5 2 3" xfId="308"/>
    <cellStyle name="Обычный 2 5 2 3 2" xfId="309"/>
    <cellStyle name="Обычный 2 5 2 3 3" xfId="310"/>
    <cellStyle name="Обычный 2 5 2 3 4" xfId="311"/>
    <cellStyle name="Обычный 2 5 3" xfId="312"/>
    <cellStyle name="Обычный 2 5 3 2" xfId="313"/>
    <cellStyle name="Обычный 2 5 4" xfId="314"/>
    <cellStyle name="Обычный 2 5 5" xfId="315"/>
    <cellStyle name="Обычный 2 6" xfId="316"/>
    <cellStyle name="Обычный 2 7" xfId="317"/>
    <cellStyle name="Обычный 2_Приложение 2." xfId="318"/>
    <cellStyle name="Обычный 3" xfId="319"/>
    <cellStyle name="Обычный 3 2" xfId="320"/>
    <cellStyle name="Обычный 3 2 2" xfId="321"/>
    <cellStyle name="Обычный 3 2 3" xfId="322"/>
    <cellStyle name="Обычный 3 3" xfId="323"/>
    <cellStyle name="Обычный 3 3 2" xfId="324"/>
    <cellStyle name="Обычный 3 4" xfId="325"/>
    <cellStyle name="Обычный 3 5" xfId="326"/>
    <cellStyle name="Обычный 3 6" xfId="327"/>
    <cellStyle name="Обычный 30" xfId="328"/>
    <cellStyle name="Обычный 4" xfId="329"/>
    <cellStyle name="Обычный 4 2" xfId="330"/>
    <cellStyle name="Обычный 4 2 2" xfId="331"/>
    <cellStyle name="Обычный 4 3" xfId="332"/>
    <cellStyle name="Обычный 4 4" xfId="333"/>
    <cellStyle name="Обычный 5" xfId="334"/>
    <cellStyle name="Обычный 6" xfId="335"/>
    <cellStyle name="Обычный 6 2" xfId="336"/>
    <cellStyle name="Обычный 7" xfId="337"/>
    <cellStyle name="Обычный 7 2" xfId="338"/>
    <cellStyle name="Обычный 8" xfId="339"/>
    <cellStyle name="Обычный 8 2" xfId="340"/>
    <cellStyle name="Обычный 9" xfId="341"/>
    <cellStyle name="Обычный 9 2" xfId="342"/>
    <cellStyle name="Параметр" xfId="343"/>
    <cellStyle name="ПеременныеСметы" xfId="344"/>
    <cellStyle name="Плохой 2" xfId="345"/>
    <cellStyle name="Плохой 2 2" xfId="346"/>
    <cellStyle name="Плохой 3" xfId="347"/>
    <cellStyle name="Пояснение 2" xfId="348"/>
    <cellStyle name="Пояснение 3" xfId="349"/>
    <cellStyle name="Примечание 2" xfId="350"/>
    <cellStyle name="Примечание 2 2" xfId="351"/>
    <cellStyle name="Примечание 3" xfId="352"/>
    <cellStyle name="Процентный 2" xfId="353"/>
    <cellStyle name="Процентный 3" xfId="354"/>
    <cellStyle name="РесСмета" xfId="355"/>
    <cellStyle name="СводкаСтоимРаб" xfId="356"/>
    <cellStyle name="СводРасч" xfId="357"/>
    <cellStyle name="СводРасч 2" xfId="358"/>
    <cellStyle name="СводРасч 3" xfId="359"/>
    <cellStyle name="СводРасч 4" xfId="360"/>
    <cellStyle name="СводРасч 5" xfId="361"/>
    <cellStyle name="Связанная ячейка 2" xfId="362"/>
    <cellStyle name="Связанная ячейка 3" xfId="363"/>
    <cellStyle name="смр" xfId="364"/>
    <cellStyle name="Стиль 1" xfId="365"/>
    <cellStyle name="Стиль 1 2" xfId="366"/>
    <cellStyle name="Стиль 1 3" xfId="367"/>
    <cellStyle name="Стиль 1 5" xfId="368"/>
    <cellStyle name="стиль_шапка" xfId="369"/>
    <cellStyle name="Текст предупреждения 2" xfId="370"/>
    <cellStyle name="Текст предупреждения 3" xfId="371"/>
    <cellStyle name="Титул" xfId="372"/>
    <cellStyle name="Тысячи [0]_01.01.98" xfId="373"/>
    <cellStyle name="Тысячи_01.01.98" xfId="374"/>
    <cellStyle name="Финансовый" xfId="393" builtinId="3"/>
    <cellStyle name="Финансовый 2" xfId="2"/>
    <cellStyle name="Финансовый 2 2" xfId="375"/>
    <cellStyle name="Финансовый 2 2 2" xfId="376"/>
    <cellStyle name="Финансовый 2 2 3" xfId="377"/>
    <cellStyle name="Финансовый 2 3" xfId="378"/>
    <cellStyle name="Финансовый 2 4" xfId="4"/>
    <cellStyle name="Финансовый 3" xfId="379"/>
    <cellStyle name="Финансовый 3 2" xfId="380"/>
    <cellStyle name="Финансовый 3 2 2" xfId="381"/>
    <cellStyle name="Финансовый 3 2 2 2" xfId="382"/>
    <cellStyle name="Финансовый 3 3" xfId="383"/>
    <cellStyle name="Финансовый 4" xfId="384"/>
    <cellStyle name="Финансовый 5" xfId="385"/>
    <cellStyle name="Финансовый 6" xfId="386"/>
    <cellStyle name="Формула_Книга1" xfId="387"/>
    <cellStyle name="Хвост" xfId="388"/>
    <cellStyle name="Хороший 2" xfId="389"/>
    <cellStyle name="Хороший 2 2" xfId="390"/>
    <cellStyle name="Хороший 3" xfId="391"/>
    <cellStyle name="Экспертиза" xfId="39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ocuments%20and%20Settings\&#1058;&#1072;&#1090;&#1100;&#1103;&#1085;&#1072;\Local%20Settings\Temporary%20Internet%20Files\Content.Outlook\K7A3UC0N\&#1057;&#1084;&#1077;&#1090;&#1072;%20%20&#1055;&#1048;&#1056;%20&#1051;&#1054;&#1058;%20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Data\&#1056;&#1072;&#1073;&#1086;&#1090;&#1072;%20&#1074;%20&#1062;&#1077;&#1085;&#1090;&#1088;&#1069;&#1085;&#1077;&#1088;&#1075;&#1086;&#1055;&#1088;&#1086;&#1077;&#1082;&#1090;\&#1050;&#1054;&#1053;&#1050;&#1059;&#1056;&#1057;&#1053;&#1040;&#1071;\&#1052;&#1056;&#1057;&#1050;\&#1050;&#1091;&#1079;&#1073;&#1072;&#1089;&#1089;\&#1056;&#1072;&#1089;&#1087;&#1072;&#1076;&#1089;&#1082;&#1072;&#1103;\&#1050;&#1044;\&#1044;&#1086;&#1075;&#1086;&#1074;&#1086;&#1088;\&#1057;&#1084;&#1077;&#1090;&#1072;%20&#1042;&#1051;%20110%20&#1082;&#1042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ibmn3300-01.mrsks.local\Tarif_reg\&#1054;&#1073;&#1084;&#1077;&#1085;\&#1051;&#1077;&#1097;&#1077;&#1074;&#1072;%20&#1084;&#1086;&#1076;&#1077;&#1083;&#1100;%20&#1087;&#1086;%20&#1087;&#1088;&#1080;&#1082;&#1072;&#1079;&#1091;%20488\&#1042;&#1072;&#1088;&#1080;&#1072;&#1085;&#1090;%20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6;&#1072;&#1089;&#1095;&#1105;&#1090;_&#1053;&#1086;&#1074;%20&#1052;&#1059;_&#1055;&#1072;&#1088;&#1082;&#1086;&#1074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0;&#1088;&#1077;&#1082;&#1094;&#1080;&#1103;%20&#1087;&#1086;%20&#1101;&#1082;&#1086;&#1085;&#1086;&#1084;&#1080;&#1082;&#1077;%20&#1080;%20&#1092;&#1080;&#1085;&#1072;&#1085;&#1089;&#1072;&#1084;/&#1059;&#1087;&#1088;&#1072;&#1074;&#1083;&#1077;&#1085;&#1080;&#1077;%20&#1101;&#1082;&#1086;&#1085;&#1086;&#1084;&#1080;&#1082;&#1080;/&#1054;&#1090;&#1076;&#1077;&#1083;%20&#1090;&#1072;&#1088;&#1080;&#1092;&#1086;&#1086;&#1073;&#1088;&#1072;&#1079;&#1086;&#1074;&#1072;&#1085;&#1080;&#1103;/2%20&#1058;&#1077;&#1093;&#1085;&#1086;&#1083;&#1086;&#1075;&#1080;&#1095;&#1077;&#1089;&#1082;&#1080;&#1077;%20&#1087;&#1088;&#1080;&#1089;&#1086;&#1077;&#1076;&#1080;&#1085;&#1077;&#1085;&#1080;&#1103;/1.%20&#1048;&#1058;/2022%20&#1075;&#1086;&#1076;%20&#1080;&#1085;&#1076;&#1080;&#1074;&#1080;&#1076;&#1091;&#1072;&#1083;&#1100;&#1085;&#1099;&#1077;%20&#1090;&#1072;&#1088;&#1080;&#1092;&#1099;/2022.04.01%20&#1052;&#1080;&#1085;.&#1086;&#1073;&#1086;&#1088;&#1086;&#1085;&#1099;/&#1056;&#1072;&#1089;&#1095;&#1105;&#1090;_&#1085;&#1086;&#1074;&#1052;&#1059;_&#1052;&#1080;&#1085;.&#1086;&#1073;&#1086;&#10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"/>
      <sheetName val="ПИР"/>
      <sheetName val="геодезия КТП"/>
      <sheetName val="геодзия 0,4 "/>
      <sheetName val="гос.экспертиза"/>
      <sheetName val="СМР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хД."/>
      <sheetName val="Свод"/>
      <sheetName val="ВЛ 110"/>
      <sheetName val="ООС"/>
      <sheetName val="ГОиЧС"/>
      <sheetName val="Геология ВЛ"/>
      <sheetName val="Геодезия ВЛ"/>
      <sheetName val="ГЭК110"/>
      <sheetName val="Справка"/>
    </sheetNames>
    <sheetDataSet>
      <sheetData sheetId="0">
        <row r="2">
          <cell r="C2" t="str">
            <v>???????????? Проектная документация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>
            <v>12</v>
          </cell>
          <cell r="I3">
            <v>4</v>
          </cell>
        </row>
        <row r="4">
          <cell r="I4">
            <v>6</v>
          </cell>
        </row>
        <row r="5">
          <cell r="I5">
            <v>8</v>
          </cell>
        </row>
        <row r="6">
          <cell r="I6">
            <v>12</v>
          </cell>
        </row>
        <row r="7">
          <cell r="I7">
            <v>16</v>
          </cell>
        </row>
        <row r="8">
          <cell r="I8">
            <v>20</v>
          </cell>
        </row>
        <row r="9">
          <cell r="I9">
            <v>24</v>
          </cell>
        </row>
        <row r="10">
          <cell r="I10">
            <v>28</v>
          </cell>
        </row>
        <row r="11">
          <cell r="I11">
            <v>32</v>
          </cell>
        </row>
        <row r="12">
          <cell r="I12">
            <v>36</v>
          </cell>
        </row>
        <row r="13">
          <cell r="I13">
            <v>40</v>
          </cell>
        </row>
        <row r="14">
          <cell r="I14">
            <v>44</v>
          </cell>
        </row>
        <row r="15">
          <cell r="I15">
            <v>48</v>
          </cell>
        </row>
        <row r="16">
          <cell r="I16">
            <v>52</v>
          </cell>
        </row>
        <row r="17">
          <cell r="I17">
            <v>56</v>
          </cell>
        </row>
        <row r="18">
          <cell r="I18">
            <v>60</v>
          </cell>
        </row>
        <row r="19">
          <cell r="I19">
            <v>80</v>
          </cell>
        </row>
        <row r="20">
          <cell r="I20">
            <v>100</v>
          </cell>
        </row>
        <row r="21">
          <cell r="I21">
            <v>120</v>
          </cell>
        </row>
        <row r="22">
          <cell r="I22">
            <v>140</v>
          </cell>
        </row>
        <row r="23">
          <cell r="I23">
            <v>160</v>
          </cell>
        </row>
        <row r="24">
          <cell r="I24">
            <v>180</v>
          </cell>
        </row>
        <row r="25">
          <cell r="I25">
            <v>200</v>
          </cell>
        </row>
        <row r="26">
          <cell r="I26">
            <v>280</v>
          </cell>
        </row>
        <row r="27">
          <cell r="I27">
            <v>360</v>
          </cell>
        </row>
        <row r="28">
          <cell r="I28">
            <v>440</v>
          </cell>
        </row>
        <row r="29">
          <cell r="I29">
            <v>520</v>
          </cell>
        </row>
        <row r="30">
          <cell r="I30">
            <v>600</v>
          </cell>
        </row>
        <row r="31">
          <cell r="I31">
            <v>680</v>
          </cell>
        </row>
        <row r="32">
          <cell r="I32">
            <v>760</v>
          </cell>
        </row>
        <row r="33">
          <cell r="I33">
            <v>840</v>
          </cell>
        </row>
        <row r="34">
          <cell r="I34">
            <v>920</v>
          </cell>
        </row>
        <row r="35">
          <cell r="I35">
            <v>1000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стоимости"/>
      <sheetName val="Снижение"/>
      <sheetName val="НМЦ лота"/>
      <sheetName val="ССР"/>
      <sheetName val="Таблица"/>
      <sheetName val="Регионы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53">
          <cell r="B453" t="str">
            <v>Противоаварийная автоматика ПС - до 2 присоед. 220 кВ</v>
          </cell>
        </row>
        <row r="454">
          <cell r="B454" t="str">
            <v>Противоаварийная автоматика ПС - свыше 2 присоед. 220 кВ</v>
          </cell>
        </row>
        <row r="455">
          <cell r="B455" t="str">
            <v>комплекс АСУ ТП  ПС 110 кВ</v>
          </cell>
        </row>
        <row r="456">
          <cell r="B456" t="str">
            <v>комплекс АСУ ТП  ПС 220 кВ</v>
          </cell>
        </row>
        <row r="457">
          <cell r="B457" t="str">
            <v>комплекс АИСКУЭ  ПС 110 кВ</v>
          </cell>
        </row>
        <row r="458">
          <cell r="B458" t="str">
            <v>комплекс АИСКУЭ  ПС 220 кВ</v>
          </cell>
        </row>
        <row r="459">
          <cell r="B459" t="str">
            <v>Система телемеханики  ПС 110 кВ</v>
          </cell>
        </row>
        <row r="460">
          <cell r="B460" t="str">
            <v>Система телемеханики  ПС 220 кВ</v>
          </cell>
        </row>
        <row r="461">
          <cell r="B461" t="str">
            <v>Система пожарно-охранной сигнализации ПС 110 кВ</v>
          </cell>
        </row>
        <row r="462">
          <cell r="B462" t="str">
            <v>Система пожарно-охранной сигнализации ПС 220 кВ</v>
          </cell>
        </row>
      </sheetData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45">
          <cell r="P45">
            <v>579.27266894864397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алькуляция"/>
      <sheetName val="Сводный расчет"/>
      <sheetName val="6.087"/>
      <sheetName val="Исходные данные"/>
      <sheetName val="разбивка по ПС"/>
    </sheetNames>
    <sheetDataSet>
      <sheetData sheetId="0"/>
      <sheetData sheetId="1">
        <row r="18">
          <cell r="B18" t="str">
    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    </cell>
          <cell r="P18">
            <v>74956.39</v>
          </cell>
        </row>
        <row r="25">
          <cell r="B25" t="str">
            <v xml:space="preserve">Строительство новой двухтрансформаторной ПС 110/10 кВ мощностью 2*4 МВА  </v>
          </cell>
          <cell r="P25">
            <v>214126.56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F660"/>
  <sheetViews>
    <sheetView zoomScale="90" zoomScaleNormal="90" workbookViewId="0">
      <selection activeCell="A25" sqref="A25"/>
    </sheetView>
  </sheetViews>
  <sheetFormatPr defaultColWidth="9.140625" defaultRowHeight="15.75" outlineLevelCol="1"/>
  <cols>
    <col min="1" max="1" width="59.85546875" style="108" customWidth="1"/>
    <col min="2" max="2" width="22.42578125" style="106" customWidth="1"/>
    <col min="3" max="4" width="9.140625" style="107"/>
    <col min="5" max="5" width="28.42578125" style="107" bestFit="1" customWidth="1" outlineLevel="1"/>
    <col min="6" max="6" width="14" style="107" bestFit="1" customWidth="1" outlineLevel="1"/>
    <col min="7" max="7" width="15.85546875" style="107" bestFit="1" customWidth="1"/>
    <col min="8" max="16384" width="9.140625" style="107"/>
  </cols>
  <sheetData>
    <row r="1" spans="1:6" s="101" customFormat="1">
      <c r="A1" s="102"/>
      <c r="B1" s="103"/>
    </row>
    <row r="2" spans="1:6" s="101" customFormat="1" ht="111.75" customHeight="1">
      <c r="A2" s="138" t="s">
        <v>422</v>
      </c>
      <c r="B2" s="138"/>
    </row>
    <row r="3" spans="1:6" s="103" customFormat="1" ht="81" customHeight="1">
      <c r="A3" s="139" t="s">
        <v>420</v>
      </c>
      <c r="B3" s="113" t="s">
        <v>421</v>
      </c>
    </row>
    <row r="4" spans="1:6" s="101" customFormat="1" ht="26.25" customHeight="1">
      <c r="A4" s="140"/>
      <c r="B4" s="114" t="s">
        <v>423</v>
      </c>
      <c r="E4" s="101" t="s">
        <v>424</v>
      </c>
      <c r="F4" s="101" t="s">
        <v>425</v>
      </c>
    </row>
    <row r="5" spans="1:6" s="105" customFormat="1" ht="47.25">
      <c r="A5" s="115" t="s">
        <v>426</v>
      </c>
      <c r="B5" s="104">
        <f>E5+F5</f>
        <v>13031603.577356458</v>
      </c>
      <c r="E5" s="110">
        <f>9122097.26/2/0.368</f>
        <v>12394153.885869564</v>
      </c>
      <c r="F5" s="105">
        <f>5496091.24/8.622</f>
        <v>637449.69148689404</v>
      </c>
    </row>
    <row r="6" spans="1:6" s="105" customFormat="1">
      <c r="A6" s="112"/>
      <c r="B6" s="111"/>
      <c r="E6" s="110"/>
    </row>
    <row r="7" spans="1:6" s="105" customFormat="1">
      <c r="A7" s="112"/>
      <c r="B7" s="111"/>
      <c r="E7" s="110"/>
    </row>
    <row r="8" spans="1:6" s="105" customFormat="1">
      <c r="A8" s="112"/>
      <c r="B8" s="111"/>
      <c r="E8" s="110"/>
    </row>
    <row r="9" spans="1:6" s="105" customFormat="1">
      <c r="A9" s="112"/>
      <c r="B9" s="111"/>
      <c r="E9" s="110"/>
    </row>
    <row r="10" spans="1:6" s="105" customFormat="1">
      <c r="A10" s="112"/>
      <c r="B10" s="111"/>
      <c r="E10" s="110"/>
    </row>
    <row r="11" spans="1:6" s="105" customFormat="1">
      <c r="A11" s="112"/>
      <c r="B11" s="111"/>
      <c r="E11" s="110"/>
    </row>
    <row r="12" spans="1:6">
      <c r="A12" s="107"/>
      <c r="B12" s="109"/>
    </row>
    <row r="13" spans="1:6">
      <c r="A13" s="107"/>
      <c r="B13" s="109"/>
    </row>
    <row r="14" spans="1:6">
      <c r="A14" s="107"/>
      <c r="B14" s="109"/>
    </row>
    <row r="15" spans="1:6">
      <c r="A15" s="116"/>
      <c r="B15" s="109"/>
    </row>
    <row r="16" spans="1:6">
      <c r="A16" s="116"/>
      <c r="B16" s="109"/>
    </row>
    <row r="17" spans="1:2">
      <c r="A17" s="107"/>
      <c r="B17" s="109"/>
    </row>
    <row r="18" spans="1:2">
      <c r="A18" s="107"/>
      <c r="B18" s="109"/>
    </row>
    <row r="19" spans="1:2">
      <c r="A19" s="107"/>
      <c r="B19" s="109"/>
    </row>
    <row r="20" spans="1:2">
      <c r="A20" s="107"/>
      <c r="B20" s="109"/>
    </row>
    <row r="21" spans="1:2">
      <c r="A21" s="107"/>
      <c r="B21" s="109"/>
    </row>
    <row r="22" spans="1:2">
      <c r="A22" s="107"/>
      <c r="B22" s="109"/>
    </row>
    <row r="23" spans="1:2">
      <c r="A23" s="107"/>
      <c r="B23" s="109"/>
    </row>
    <row r="24" spans="1:2">
      <c r="A24" s="107"/>
      <c r="B24" s="109"/>
    </row>
    <row r="25" spans="1:2">
      <c r="A25" s="107"/>
      <c r="B25" s="109"/>
    </row>
    <row r="26" spans="1:2">
      <c r="A26" s="107"/>
      <c r="B26" s="109"/>
    </row>
    <row r="27" spans="1:2">
      <c r="A27" s="107"/>
      <c r="B27" s="109"/>
    </row>
    <row r="28" spans="1:2">
      <c r="A28" s="107"/>
      <c r="B28" s="109"/>
    </row>
    <row r="29" spans="1:2">
      <c r="A29" s="107"/>
      <c r="B29" s="109"/>
    </row>
    <row r="30" spans="1:2">
      <c r="A30" s="107"/>
      <c r="B30" s="109"/>
    </row>
    <row r="31" spans="1:2">
      <c r="A31" s="107"/>
      <c r="B31" s="109"/>
    </row>
    <row r="32" spans="1:2">
      <c r="A32" s="107"/>
      <c r="B32" s="109"/>
    </row>
    <row r="33" spans="1:2">
      <c r="A33" s="107"/>
      <c r="B33" s="109"/>
    </row>
    <row r="34" spans="1:2">
      <c r="A34" s="107"/>
      <c r="B34" s="109"/>
    </row>
    <row r="35" spans="1:2">
      <c r="A35" s="107"/>
      <c r="B35" s="109"/>
    </row>
    <row r="36" spans="1:2">
      <c r="A36" s="107"/>
      <c r="B36" s="109"/>
    </row>
    <row r="37" spans="1:2">
      <c r="A37" s="107"/>
      <c r="B37" s="109"/>
    </row>
    <row r="38" spans="1:2">
      <c r="A38" s="107"/>
      <c r="B38" s="109"/>
    </row>
    <row r="39" spans="1:2">
      <c r="A39" s="107"/>
      <c r="B39" s="109"/>
    </row>
    <row r="40" spans="1:2">
      <c r="A40" s="107"/>
      <c r="B40" s="109"/>
    </row>
    <row r="41" spans="1:2">
      <c r="A41" s="107"/>
      <c r="B41" s="109"/>
    </row>
    <row r="42" spans="1:2">
      <c r="A42" s="107"/>
      <c r="B42" s="109"/>
    </row>
    <row r="43" spans="1:2">
      <c r="A43" s="107"/>
      <c r="B43" s="109"/>
    </row>
    <row r="44" spans="1:2">
      <c r="A44" s="107"/>
      <c r="B44" s="109"/>
    </row>
    <row r="45" spans="1:2">
      <c r="A45" s="107"/>
      <c r="B45" s="109"/>
    </row>
    <row r="46" spans="1:2">
      <c r="A46" s="107"/>
      <c r="B46" s="109"/>
    </row>
    <row r="47" spans="1:2">
      <c r="A47" s="107"/>
      <c r="B47" s="109"/>
    </row>
    <row r="48" spans="1:2">
      <c r="A48" s="107"/>
      <c r="B48" s="109"/>
    </row>
    <row r="49" spans="1:2">
      <c r="A49" s="107"/>
      <c r="B49" s="109"/>
    </row>
    <row r="50" spans="1:2">
      <c r="A50" s="107"/>
      <c r="B50" s="109"/>
    </row>
    <row r="51" spans="1:2">
      <c r="A51" s="107"/>
      <c r="B51" s="109"/>
    </row>
    <row r="52" spans="1:2">
      <c r="A52" s="107"/>
      <c r="B52" s="109"/>
    </row>
    <row r="53" spans="1:2">
      <c r="A53" s="107"/>
      <c r="B53" s="109"/>
    </row>
    <row r="54" spans="1:2">
      <c r="A54" s="107"/>
      <c r="B54" s="109"/>
    </row>
    <row r="55" spans="1:2">
      <c r="A55" s="107"/>
      <c r="B55" s="109"/>
    </row>
    <row r="56" spans="1:2">
      <c r="A56" s="107"/>
      <c r="B56" s="109"/>
    </row>
    <row r="57" spans="1:2">
      <c r="A57" s="107"/>
      <c r="B57" s="109"/>
    </row>
    <row r="58" spans="1:2">
      <c r="A58" s="107"/>
      <c r="B58" s="109"/>
    </row>
    <row r="59" spans="1:2">
      <c r="A59" s="107"/>
      <c r="B59" s="109"/>
    </row>
    <row r="60" spans="1:2">
      <c r="A60" s="107"/>
      <c r="B60" s="109"/>
    </row>
    <row r="61" spans="1:2">
      <c r="A61" s="107"/>
      <c r="B61" s="109"/>
    </row>
    <row r="62" spans="1:2">
      <c r="A62" s="107"/>
      <c r="B62" s="109"/>
    </row>
    <row r="63" spans="1:2">
      <c r="A63" s="107"/>
      <c r="B63" s="109"/>
    </row>
    <row r="64" spans="1:2">
      <c r="A64" s="107"/>
      <c r="B64" s="109"/>
    </row>
    <row r="65" spans="1:2">
      <c r="A65" s="107"/>
      <c r="B65" s="109"/>
    </row>
    <row r="66" spans="1:2">
      <c r="A66" s="107"/>
      <c r="B66" s="109"/>
    </row>
    <row r="67" spans="1:2">
      <c r="A67" s="107"/>
      <c r="B67" s="109"/>
    </row>
    <row r="68" spans="1:2">
      <c r="A68" s="107"/>
      <c r="B68" s="109"/>
    </row>
    <row r="69" spans="1:2">
      <c r="A69" s="107"/>
      <c r="B69" s="109"/>
    </row>
    <row r="70" spans="1:2">
      <c r="A70" s="107"/>
      <c r="B70" s="109"/>
    </row>
    <row r="71" spans="1:2">
      <c r="A71" s="107"/>
      <c r="B71" s="109"/>
    </row>
    <row r="72" spans="1:2">
      <c r="A72" s="107"/>
      <c r="B72" s="109"/>
    </row>
    <row r="73" spans="1:2">
      <c r="A73" s="107"/>
      <c r="B73" s="109"/>
    </row>
    <row r="74" spans="1:2">
      <c r="A74" s="107"/>
      <c r="B74" s="109"/>
    </row>
    <row r="75" spans="1:2">
      <c r="A75" s="107"/>
      <c r="B75" s="109"/>
    </row>
    <row r="76" spans="1:2">
      <c r="A76" s="107"/>
      <c r="B76" s="109"/>
    </row>
    <row r="77" spans="1:2">
      <c r="A77" s="107"/>
      <c r="B77" s="109"/>
    </row>
    <row r="78" spans="1:2">
      <c r="A78" s="107"/>
      <c r="B78" s="109"/>
    </row>
    <row r="79" spans="1:2">
      <c r="A79" s="107"/>
      <c r="B79" s="109"/>
    </row>
    <row r="80" spans="1:2">
      <c r="A80" s="107"/>
      <c r="B80" s="109"/>
    </row>
    <row r="81" spans="1:2">
      <c r="A81" s="107"/>
      <c r="B81" s="109"/>
    </row>
    <row r="82" spans="1:2">
      <c r="A82" s="107"/>
      <c r="B82" s="109"/>
    </row>
    <row r="83" spans="1:2">
      <c r="A83" s="107"/>
      <c r="B83" s="109"/>
    </row>
    <row r="84" spans="1:2">
      <c r="A84" s="107"/>
      <c r="B84" s="109"/>
    </row>
    <row r="85" spans="1:2">
      <c r="A85" s="107"/>
      <c r="B85" s="109"/>
    </row>
    <row r="86" spans="1:2">
      <c r="A86" s="107"/>
      <c r="B86" s="109"/>
    </row>
    <row r="87" spans="1:2">
      <c r="A87" s="107"/>
      <c r="B87" s="109"/>
    </row>
    <row r="88" spans="1:2">
      <c r="A88" s="107"/>
      <c r="B88" s="109"/>
    </row>
    <row r="89" spans="1:2">
      <c r="A89" s="107"/>
      <c r="B89" s="109"/>
    </row>
    <row r="90" spans="1:2">
      <c r="A90" s="107"/>
      <c r="B90" s="109"/>
    </row>
    <row r="91" spans="1:2">
      <c r="A91" s="107"/>
      <c r="B91" s="109"/>
    </row>
    <row r="92" spans="1:2">
      <c r="A92" s="107"/>
      <c r="B92" s="109"/>
    </row>
    <row r="93" spans="1:2">
      <c r="A93" s="107"/>
      <c r="B93" s="109"/>
    </row>
    <row r="94" spans="1:2">
      <c r="A94" s="107"/>
      <c r="B94" s="109"/>
    </row>
    <row r="95" spans="1:2">
      <c r="A95" s="107"/>
      <c r="B95" s="109"/>
    </row>
    <row r="96" spans="1:2">
      <c r="A96" s="107"/>
      <c r="B96" s="109"/>
    </row>
    <row r="97" spans="1:2">
      <c r="A97" s="107"/>
      <c r="B97" s="109"/>
    </row>
    <row r="98" spans="1:2">
      <c r="A98" s="107"/>
      <c r="B98" s="109"/>
    </row>
    <row r="99" spans="1:2">
      <c r="A99" s="107"/>
      <c r="B99" s="109"/>
    </row>
    <row r="100" spans="1:2">
      <c r="A100" s="107"/>
      <c r="B100" s="109"/>
    </row>
    <row r="101" spans="1:2">
      <c r="A101" s="107"/>
      <c r="B101" s="109"/>
    </row>
    <row r="102" spans="1:2">
      <c r="A102" s="107"/>
      <c r="B102" s="109"/>
    </row>
    <row r="103" spans="1:2">
      <c r="A103" s="107"/>
      <c r="B103" s="109"/>
    </row>
    <row r="104" spans="1:2">
      <c r="A104" s="107"/>
      <c r="B104" s="109"/>
    </row>
    <row r="105" spans="1:2">
      <c r="A105" s="107"/>
      <c r="B105" s="109"/>
    </row>
    <row r="106" spans="1:2">
      <c r="A106" s="107"/>
      <c r="B106" s="109"/>
    </row>
    <row r="107" spans="1:2">
      <c r="A107" s="107"/>
      <c r="B107" s="109"/>
    </row>
    <row r="108" spans="1:2">
      <c r="A108" s="107"/>
      <c r="B108" s="109"/>
    </row>
    <row r="109" spans="1:2">
      <c r="A109" s="107"/>
      <c r="B109" s="109"/>
    </row>
    <row r="110" spans="1:2">
      <c r="A110" s="107"/>
      <c r="B110" s="109"/>
    </row>
    <row r="111" spans="1:2">
      <c r="A111" s="107"/>
      <c r="B111" s="109"/>
    </row>
    <row r="112" spans="1:2">
      <c r="A112" s="107"/>
      <c r="B112" s="109"/>
    </row>
    <row r="113" spans="1:2">
      <c r="A113" s="107"/>
      <c r="B113" s="109"/>
    </row>
    <row r="114" spans="1:2">
      <c r="A114" s="107"/>
      <c r="B114" s="109"/>
    </row>
    <row r="115" spans="1:2">
      <c r="A115" s="107"/>
      <c r="B115" s="109"/>
    </row>
    <row r="116" spans="1:2">
      <c r="A116" s="107"/>
      <c r="B116" s="109"/>
    </row>
    <row r="117" spans="1:2">
      <c r="A117" s="107"/>
      <c r="B117" s="109"/>
    </row>
    <row r="118" spans="1:2">
      <c r="A118" s="107"/>
      <c r="B118" s="109"/>
    </row>
    <row r="119" spans="1:2">
      <c r="A119" s="107"/>
      <c r="B119" s="109"/>
    </row>
    <row r="120" spans="1:2">
      <c r="A120" s="107"/>
      <c r="B120" s="109"/>
    </row>
    <row r="121" spans="1:2">
      <c r="A121" s="107"/>
      <c r="B121" s="109"/>
    </row>
    <row r="122" spans="1:2">
      <c r="A122" s="107"/>
      <c r="B122" s="109"/>
    </row>
    <row r="123" spans="1:2">
      <c r="A123" s="107"/>
      <c r="B123" s="109"/>
    </row>
    <row r="124" spans="1:2">
      <c r="A124" s="107"/>
      <c r="B124" s="109"/>
    </row>
    <row r="125" spans="1:2">
      <c r="A125" s="107"/>
      <c r="B125" s="109"/>
    </row>
    <row r="126" spans="1:2">
      <c r="A126" s="107"/>
      <c r="B126" s="109"/>
    </row>
    <row r="127" spans="1:2">
      <c r="A127" s="107"/>
      <c r="B127" s="109"/>
    </row>
    <row r="128" spans="1:2">
      <c r="A128" s="107"/>
      <c r="B128" s="109"/>
    </row>
    <row r="129" spans="1:2">
      <c r="A129" s="107"/>
      <c r="B129" s="109"/>
    </row>
    <row r="130" spans="1:2">
      <c r="A130" s="107"/>
      <c r="B130" s="109"/>
    </row>
    <row r="131" spans="1:2">
      <c r="A131" s="107"/>
      <c r="B131" s="109"/>
    </row>
    <row r="132" spans="1:2">
      <c r="A132" s="107"/>
      <c r="B132" s="109"/>
    </row>
    <row r="133" spans="1:2">
      <c r="A133" s="107"/>
      <c r="B133" s="109"/>
    </row>
    <row r="134" spans="1:2">
      <c r="A134" s="107"/>
      <c r="B134" s="109"/>
    </row>
    <row r="135" spans="1:2">
      <c r="A135" s="107"/>
      <c r="B135" s="109"/>
    </row>
    <row r="136" spans="1:2">
      <c r="A136" s="107"/>
      <c r="B136" s="109"/>
    </row>
    <row r="137" spans="1:2">
      <c r="A137" s="107"/>
      <c r="B137" s="109"/>
    </row>
    <row r="138" spans="1:2">
      <c r="A138" s="107"/>
      <c r="B138" s="109"/>
    </row>
    <row r="139" spans="1:2">
      <c r="A139" s="107"/>
      <c r="B139" s="109"/>
    </row>
    <row r="140" spans="1:2">
      <c r="A140" s="107"/>
      <c r="B140" s="109"/>
    </row>
    <row r="141" spans="1:2">
      <c r="A141" s="107"/>
      <c r="B141" s="109"/>
    </row>
    <row r="142" spans="1:2">
      <c r="A142" s="107"/>
      <c r="B142" s="109"/>
    </row>
    <row r="143" spans="1:2">
      <c r="A143" s="107"/>
      <c r="B143" s="109"/>
    </row>
    <row r="144" spans="1:2">
      <c r="A144" s="107"/>
      <c r="B144" s="109"/>
    </row>
    <row r="145" spans="1:2">
      <c r="A145" s="107"/>
      <c r="B145" s="109"/>
    </row>
    <row r="146" spans="1:2">
      <c r="A146" s="107"/>
      <c r="B146" s="109"/>
    </row>
    <row r="147" spans="1:2">
      <c r="A147" s="107"/>
      <c r="B147" s="109"/>
    </row>
    <row r="148" spans="1:2">
      <c r="A148" s="107"/>
      <c r="B148" s="109"/>
    </row>
    <row r="149" spans="1:2">
      <c r="A149" s="107"/>
      <c r="B149" s="109"/>
    </row>
    <row r="150" spans="1:2">
      <c r="A150" s="107"/>
      <c r="B150" s="109"/>
    </row>
    <row r="151" spans="1:2">
      <c r="A151" s="107"/>
      <c r="B151" s="109"/>
    </row>
    <row r="152" spans="1:2">
      <c r="A152" s="107"/>
      <c r="B152" s="109"/>
    </row>
    <row r="153" spans="1:2">
      <c r="A153" s="107"/>
      <c r="B153" s="109"/>
    </row>
    <row r="154" spans="1:2">
      <c r="A154" s="107"/>
      <c r="B154" s="109"/>
    </row>
    <row r="155" spans="1:2">
      <c r="A155" s="107"/>
      <c r="B155" s="109"/>
    </row>
    <row r="156" spans="1:2">
      <c r="A156" s="107"/>
      <c r="B156" s="109"/>
    </row>
    <row r="157" spans="1:2">
      <c r="A157" s="107"/>
      <c r="B157" s="109"/>
    </row>
    <row r="158" spans="1:2">
      <c r="A158" s="107"/>
      <c r="B158" s="109"/>
    </row>
    <row r="159" spans="1:2">
      <c r="A159" s="107"/>
      <c r="B159" s="109"/>
    </row>
    <row r="160" spans="1:2">
      <c r="A160" s="107"/>
      <c r="B160" s="109"/>
    </row>
    <row r="161" spans="1:2">
      <c r="A161" s="107"/>
      <c r="B161" s="109"/>
    </row>
    <row r="162" spans="1:2">
      <c r="A162" s="107"/>
      <c r="B162" s="109"/>
    </row>
    <row r="163" spans="1:2">
      <c r="A163" s="107"/>
      <c r="B163" s="109"/>
    </row>
    <row r="164" spans="1:2">
      <c r="A164" s="107"/>
      <c r="B164" s="109"/>
    </row>
    <row r="165" spans="1:2">
      <c r="A165" s="107"/>
      <c r="B165" s="109"/>
    </row>
    <row r="166" spans="1:2">
      <c r="A166" s="107"/>
      <c r="B166" s="109"/>
    </row>
    <row r="167" spans="1:2">
      <c r="A167" s="107"/>
      <c r="B167" s="109"/>
    </row>
    <row r="168" spans="1:2">
      <c r="A168" s="107"/>
      <c r="B168" s="109"/>
    </row>
    <row r="169" spans="1:2">
      <c r="A169" s="107"/>
      <c r="B169" s="109"/>
    </row>
    <row r="170" spans="1:2">
      <c r="A170" s="107"/>
      <c r="B170" s="109"/>
    </row>
    <row r="171" spans="1:2">
      <c r="A171" s="107"/>
      <c r="B171" s="109"/>
    </row>
    <row r="172" spans="1:2">
      <c r="A172" s="107"/>
      <c r="B172" s="109"/>
    </row>
    <row r="173" spans="1:2">
      <c r="A173" s="107"/>
      <c r="B173" s="109"/>
    </row>
    <row r="174" spans="1:2">
      <c r="A174" s="107"/>
      <c r="B174" s="109"/>
    </row>
    <row r="175" spans="1:2">
      <c r="A175" s="107"/>
      <c r="B175" s="109"/>
    </row>
    <row r="176" spans="1:2">
      <c r="A176" s="107"/>
      <c r="B176" s="109"/>
    </row>
    <row r="177" spans="1:2">
      <c r="A177" s="107"/>
      <c r="B177" s="109"/>
    </row>
    <row r="178" spans="1:2">
      <c r="A178" s="107"/>
      <c r="B178" s="109"/>
    </row>
    <row r="179" spans="1:2">
      <c r="A179" s="107"/>
      <c r="B179" s="109"/>
    </row>
    <row r="180" spans="1:2">
      <c r="A180" s="107"/>
      <c r="B180" s="109"/>
    </row>
    <row r="181" spans="1:2">
      <c r="A181" s="107"/>
      <c r="B181" s="109"/>
    </row>
    <row r="182" spans="1:2">
      <c r="A182" s="107"/>
      <c r="B182" s="109"/>
    </row>
    <row r="183" spans="1:2">
      <c r="A183" s="107"/>
      <c r="B183" s="109"/>
    </row>
    <row r="184" spans="1:2">
      <c r="A184" s="107"/>
      <c r="B184" s="109"/>
    </row>
    <row r="185" spans="1:2">
      <c r="A185" s="107"/>
      <c r="B185" s="109"/>
    </row>
    <row r="186" spans="1:2">
      <c r="A186" s="107"/>
      <c r="B186" s="109"/>
    </row>
    <row r="187" spans="1:2">
      <c r="A187" s="107"/>
      <c r="B187" s="109"/>
    </row>
    <row r="188" spans="1:2">
      <c r="A188" s="107"/>
      <c r="B188" s="109"/>
    </row>
    <row r="189" spans="1:2">
      <c r="A189" s="107"/>
      <c r="B189" s="109"/>
    </row>
    <row r="190" spans="1:2">
      <c r="A190" s="107"/>
      <c r="B190" s="109"/>
    </row>
    <row r="191" spans="1:2">
      <c r="A191" s="107"/>
      <c r="B191" s="109"/>
    </row>
    <row r="192" spans="1:2">
      <c r="A192" s="107"/>
      <c r="B192" s="109"/>
    </row>
    <row r="193" spans="1:2">
      <c r="A193" s="107"/>
      <c r="B193" s="109"/>
    </row>
    <row r="194" spans="1:2">
      <c r="A194" s="107"/>
      <c r="B194" s="109"/>
    </row>
    <row r="195" spans="1:2">
      <c r="A195" s="107"/>
      <c r="B195" s="109"/>
    </row>
    <row r="196" spans="1:2">
      <c r="A196" s="107"/>
      <c r="B196" s="109"/>
    </row>
    <row r="197" spans="1:2">
      <c r="A197" s="107"/>
      <c r="B197" s="109"/>
    </row>
    <row r="198" spans="1:2">
      <c r="A198" s="107"/>
      <c r="B198" s="109"/>
    </row>
    <row r="199" spans="1:2">
      <c r="A199" s="107"/>
      <c r="B199" s="109"/>
    </row>
    <row r="200" spans="1:2">
      <c r="A200" s="107"/>
      <c r="B200" s="109"/>
    </row>
    <row r="201" spans="1:2">
      <c r="A201" s="107"/>
      <c r="B201" s="109"/>
    </row>
    <row r="202" spans="1:2">
      <c r="A202" s="107"/>
      <c r="B202" s="109"/>
    </row>
    <row r="203" spans="1:2">
      <c r="A203" s="107"/>
      <c r="B203" s="109"/>
    </row>
    <row r="204" spans="1:2">
      <c r="A204" s="107"/>
      <c r="B204" s="109"/>
    </row>
    <row r="205" spans="1:2">
      <c r="A205" s="107"/>
      <c r="B205" s="109"/>
    </row>
    <row r="206" spans="1:2">
      <c r="A206" s="107"/>
      <c r="B206" s="109"/>
    </row>
    <row r="207" spans="1:2">
      <c r="A207" s="107"/>
      <c r="B207" s="109"/>
    </row>
    <row r="208" spans="1:2">
      <c r="A208" s="107"/>
      <c r="B208" s="109"/>
    </row>
    <row r="209" spans="1:2">
      <c r="A209" s="107"/>
      <c r="B209" s="109"/>
    </row>
    <row r="210" spans="1:2">
      <c r="A210" s="107"/>
      <c r="B210" s="109"/>
    </row>
    <row r="211" spans="1:2">
      <c r="A211" s="107"/>
      <c r="B211" s="109"/>
    </row>
    <row r="212" spans="1:2">
      <c r="A212" s="107"/>
      <c r="B212" s="109"/>
    </row>
    <row r="213" spans="1:2">
      <c r="A213" s="107"/>
      <c r="B213" s="109"/>
    </row>
    <row r="214" spans="1:2">
      <c r="A214" s="107"/>
      <c r="B214" s="109"/>
    </row>
    <row r="215" spans="1:2">
      <c r="A215" s="107"/>
      <c r="B215" s="109"/>
    </row>
    <row r="216" spans="1:2">
      <c r="A216" s="107"/>
      <c r="B216" s="109"/>
    </row>
    <row r="217" spans="1:2">
      <c r="A217" s="107"/>
      <c r="B217" s="109"/>
    </row>
    <row r="218" spans="1:2">
      <c r="A218" s="107"/>
      <c r="B218" s="109"/>
    </row>
    <row r="219" spans="1:2">
      <c r="A219" s="107"/>
      <c r="B219" s="109"/>
    </row>
    <row r="220" spans="1:2">
      <c r="A220" s="107"/>
      <c r="B220" s="109"/>
    </row>
    <row r="221" spans="1:2">
      <c r="A221" s="107"/>
      <c r="B221" s="109"/>
    </row>
    <row r="222" spans="1:2">
      <c r="A222" s="107"/>
      <c r="B222" s="109"/>
    </row>
    <row r="223" spans="1:2">
      <c r="A223" s="107"/>
      <c r="B223" s="109"/>
    </row>
    <row r="224" spans="1:2">
      <c r="A224" s="107"/>
      <c r="B224" s="109"/>
    </row>
    <row r="225" spans="1:2">
      <c r="A225" s="107"/>
      <c r="B225" s="109"/>
    </row>
    <row r="226" spans="1:2">
      <c r="A226" s="107"/>
      <c r="B226" s="109"/>
    </row>
    <row r="227" spans="1:2">
      <c r="A227" s="107"/>
      <c r="B227" s="109"/>
    </row>
    <row r="228" spans="1:2">
      <c r="A228" s="107"/>
      <c r="B228" s="109"/>
    </row>
    <row r="229" spans="1:2">
      <c r="A229" s="107"/>
      <c r="B229" s="109"/>
    </row>
    <row r="230" spans="1:2">
      <c r="A230" s="107"/>
      <c r="B230" s="109"/>
    </row>
    <row r="231" spans="1:2">
      <c r="A231" s="107"/>
      <c r="B231" s="109"/>
    </row>
    <row r="232" spans="1:2">
      <c r="A232" s="107"/>
      <c r="B232" s="109"/>
    </row>
    <row r="233" spans="1:2">
      <c r="A233" s="107"/>
      <c r="B233" s="109"/>
    </row>
    <row r="234" spans="1:2">
      <c r="A234" s="107"/>
      <c r="B234" s="109"/>
    </row>
    <row r="235" spans="1:2">
      <c r="A235" s="107"/>
      <c r="B235" s="109"/>
    </row>
    <row r="236" spans="1:2">
      <c r="A236" s="107"/>
      <c r="B236" s="109"/>
    </row>
    <row r="237" spans="1:2">
      <c r="A237" s="107"/>
      <c r="B237" s="109"/>
    </row>
    <row r="238" spans="1:2">
      <c r="A238" s="107"/>
      <c r="B238" s="109"/>
    </row>
    <row r="239" spans="1:2">
      <c r="A239" s="107"/>
      <c r="B239" s="109"/>
    </row>
    <row r="240" spans="1:2">
      <c r="A240" s="107"/>
      <c r="B240" s="109"/>
    </row>
    <row r="241" spans="1:2">
      <c r="A241" s="107"/>
      <c r="B241" s="109"/>
    </row>
    <row r="242" spans="1:2">
      <c r="A242" s="107"/>
      <c r="B242" s="109"/>
    </row>
    <row r="243" spans="1:2">
      <c r="A243" s="107"/>
      <c r="B243" s="109"/>
    </row>
    <row r="244" spans="1:2">
      <c r="A244" s="107"/>
      <c r="B244" s="109"/>
    </row>
    <row r="245" spans="1:2">
      <c r="A245" s="107"/>
      <c r="B245" s="109"/>
    </row>
    <row r="246" spans="1:2">
      <c r="A246" s="107"/>
      <c r="B246" s="109"/>
    </row>
    <row r="247" spans="1:2">
      <c r="A247" s="107"/>
      <c r="B247" s="109"/>
    </row>
    <row r="248" spans="1:2">
      <c r="A248" s="107"/>
      <c r="B248" s="109"/>
    </row>
    <row r="249" spans="1:2">
      <c r="A249" s="107"/>
      <c r="B249" s="109"/>
    </row>
    <row r="250" spans="1:2">
      <c r="A250" s="107"/>
      <c r="B250" s="109"/>
    </row>
    <row r="251" spans="1:2">
      <c r="A251" s="107"/>
      <c r="B251" s="109"/>
    </row>
    <row r="252" spans="1:2">
      <c r="A252" s="107"/>
      <c r="B252" s="109"/>
    </row>
    <row r="253" spans="1:2">
      <c r="A253" s="107"/>
      <c r="B253" s="109"/>
    </row>
    <row r="254" spans="1:2">
      <c r="A254" s="107"/>
      <c r="B254" s="109"/>
    </row>
    <row r="255" spans="1:2">
      <c r="A255" s="107"/>
      <c r="B255" s="109"/>
    </row>
    <row r="256" spans="1:2">
      <c r="A256" s="107"/>
      <c r="B256" s="109"/>
    </row>
    <row r="257" spans="1:2">
      <c r="A257" s="107"/>
      <c r="B257" s="109"/>
    </row>
    <row r="258" spans="1:2">
      <c r="A258" s="107"/>
      <c r="B258" s="109"/>
    </row>
    <row r="259" spans="1:2">
      <c r="A259" s="107"/>
      <c r="B259" s="109"/>
    </row>
    <row r="260" spans="1:2">
      <c r="A260" s="107"/>
      <c r="B260" s="109"/>
    </row>
    <row r="261" spans="1:2">
      <c r="A261" s="107"/>
      <c r="B261" s="109"/>
    </row>
    <row r="262" spans="1:2">
      <c r="A262" s="107"/>
      <c r="B262" s="109"/>
    </row>
    <row r="263" spans="1:2">
      <c r="A263" s="107"/>
      <c r="B263" s="109"/>
    </row>
    <row r="264" spans="1:2">
      <c r="A264" s="107"/>
      <c r="B264" s="109"/>
    </row>
    <row r="265" spans="1:2">
      <c r="A265" s="107"/>
      <c r="B265" s="109"/>
    </row>
    <row r="266" spans="1:2">
      <c r="A266" s="107"/>
      <c r="B266" s="109"/>
    </row>
    <row r="267" spans="1:2">
      <c r="A267" s="107"/>
      <c r="B267" s="109"/>
    </row>
    <row r="268" spans="1:2">
      <c r="A268" s="107"/>
      <c r="B268" s="109"/>
    </row>
    <row r="269" spans="1:2">
      <c r="A269" s="107"/>
      <c r="B269" s="109"/>
    </row>
    <row r="270" spans="1:2">
      <c r="A270" s="107"/>
      <c r="B270" s="109"/>
    </row>
    <row r="271" spans="1:2">
      <c r="A271" s="107"/>
      <c r="B271" s="109"/>
    </row>
    <row r="272" spans="1:2">
      <c r="A272" s="107"/>
      <c r="B272" s="109"/>
    </row>
    <row r="273" spans="1:2">
      <c r="A273" s="107"/>
      <c r="B273" s="109"/>
    </row>
    <row r="274" spans="1:2">
      <c r="A274" s="107"/>
      <c r="B274" s="109"/>
    </row>
    <row r="275" spans="1:2">
      <c r="A275" s="107"/>
      <c r="B275" s="109"/>
    </row>
    <row r="276" spans="1:2">
      <c r="A276" s="107"/>
      <c r="B276" s="109"/>
    </row>
    <row r="277" spans="1:2">
      <c r="A277" s="107"/>
      <c r="B277" s="109"/>
    </row>
    <row r="278" spans="1:2">
      <c r="A278" s="107"/>
      <c r="B278" s="109"/>
    </row>
    <row r="279" spans="1:2">
      <c r="A279" s="107"/>
      <c r="B279" s="109"/>
    </row>
    <row r="280" spans="1:2">
      <c r="A280" s="107"/>
      <c r="B280" s="109"/>
    </row>
    <row r="281" spans="1:2">
      <c r="A281" s="107"/>
      <c r="B281" s="109"/>
    </row>
    <row r="282" spans="1:2">
      <c r="A282" s="107"/>
      <c r="B282" s="109"/>
    </row>
    <row r="283" spans="1:2">
      <c r="A283" s="107"/>
      <c r="B283" s="109"/>
    </row>
    <row r="284" spans="1:2">
      <c r="A284" s="107"/>
      <c r="B284" s="109"/>
    </row>
    <row r="285" spans="1:2">
      <c r="A285" s="107"/>
      <c r="B285" s="109"/>
    </row>
    <row r="286" spans="1:2">
      <c r="A286" s="107"/>
      <c r="B286" s="109"/>
    </row>
    <row r="287" spans="1:2">
      <c r="A287" s="107"/>
      <c r="B287" s="109"/>
    </row>
    <row r="288" spans="1:2">
      <c r="A288" s="107"/>
      <c r="B288" s="109"/>
    </row>
    <row r="289" spans="1:2">
      <c r="A289" s="107"/>
      <c r="B289" s="109"/>
    </row>
    <row r="290" spans="1:2">
      <c r="A290" s="107"/>
      <c r="B290" s="109"/>
    </row>
    <row r="291" spans="1:2">
      <c r="A291" s="107"/>
      <c r="B291" s="109"/>
    </row>
    <row r="292" spans="1:2">
      <c r="A292" s="107"/>
      <c r="B292" s="109"/>
    </row>
    <row r="293" spans="1:2">
      <c r="A293" s="107"/>
      <c r="B293" s="109"/>
    </row>
    <row r="294" spans="1:2">
      <c r="A294" s="107"/>
      <c r="B294" s="109"/>
    </row>
    <row r="295" spans="1:2">
      <c r="A295" s="107"/>
      <c r="B295" s="109"/>
    </row>
    <row r="296" spans="1:2">
      <c r="A296" s="107"/>
      <c r="B296" s="109"/>
    </row>
    <row r="297" spans="1:2">
      <c r="A297" s="107"/>
      <c r="B297" s="109"/>
    </row>
    <row r="298" spans="1:2">
      <c r="A298" s="107"/>
      <c r="B298" s="109"/>
    </row>
    <row r="299" spans="1:2">
      <c r="A299" s="107"/>
      <c r="B299" s="109"/>
    </row>
    <row r="300" spans="1:2">
      <c r="A300" s="107"/>
      <c r="B300" s="109"/>
    </row>
    <row r="301" spans="1:2">
      <c r="A301" s="107"/>
      <c r="B301" s="109"/>
    </row>
    <row r="302" spans="1:2">
      <c r="A302" s="107"/>
      <c r="B302" s="109"/>
    </row>
    <row r="303" spans="1:2">
      <c r="A303" s="107"/>
      <c r="B303" s="109"/>
    </row>
    <row r="304" spans="1:2">
      <c r="A304" s="107"/>
      <c r="B304" s="109"/>
    </row>
    <row r="305" spans="1:2">
      <c r="A305" s="107"/>
      <c r="B305" s="109"/>
    </row>
    <row r="306" spans="1:2">
      <c r="A306" s="107"/>
      <c r="B306" s="109"/>
    </row>
    <row r="307" spans="1:2">
      <c r="A307" s="107"/>
      <c r="B307" s="109"/>
    </row>
    <row r="308" spans="1:2">
      <c r="A308" s="107"/>
      <c r="B308" s="109"/>
    </row>
    <row r="309" spans="1:2">
      <c r="A309" s="107"/>
      <c r="B309" s="109"/>
    </row>
    <row r="310" spans="1:2">
      <c r="A310" s="107"/>
      <c r="B310" s="109"/>
    </row>
    <row r="311" spans="1:2">
      <c r="A311" s="107"/>
      <c r="B311" s="109"/>
    </row>
    <row r="312" spans="1:2">
      <c r="A312" s="107"/>
      <c r="B312" s="109"/>
    </row>
    <row r="313" spans="1:2">
      <c r="A313" s="107"/>
      <c r="B313" s="109"/>
    </row>
    <row r="314" spans="1:2">
      <c r="A314" s="107"/>
      <c r="B314" s="109"/>
    </row>
    <row r="315" spans="1:2">
      <c r="A315" s="107"/>
      <c r="B315" s="109"/>
    </row>
    <row r="316" spans="1:2">
      <c r="A316" s="107"/>
      <c r="B316" s="109"/>
    </row>
    <row r="317" spans="1:2">
      <c r="A317" s="107"/>
      <c r="B317" s="109"/>
    </row>
    <row r="318" spans="1:2">
      <c r="A318" s="107"/>
      <c r="B318" s="109"/>
    </row>
    <row r="319" spans="1:2">
      <c r="A319" s="107"/>
      <c r="B319" s="109"/>
    </row>
    <row r="320" spans="1:2">
      <c r="A320" s="107"/>
      <c r="B320" s="109"/>
    </row>
    <row r="321" spans="1:2">
      <c r="A321" s="107"/>
      <c r="B321" s="109"/>
    </row>
    <row r="322" spans="1:2">
      <c r="A322" s="107"/>
      <c r="B322" s="109"/>
    </row>
    <row r="323" spans="1:2">
      <c r="A323" s="107"/>
      <c r="B323" s="109"/>
    </row>
    <row r="324" spans="1:2">
      <c r="A324" s="107"/>
      <c r="B324" s="109"/>
    </row>
    <row r="325" spans="1:2">
      <c r="A325" s="107"/>
      <c r="B325" s="109"/>
    </row>
    <row r="326" spans="1:2">
      <c r="A326" s="107"/>
      <c r="B326" s="109"/>
    </row>
    <row r="327" spans="1:2">
      <c r="A327" s="107"/>
      <c r="B327" s="109"/>
    </row>
    <row r="328" spans="1:2">
      <c r="A328" s="107"/>
      <c r="B328" s="109"/>
    </row>
    <row r="329" spans="1:2">
      <c r="A329" s="107"/>
      <c r="B329" s="109"/>
    </row>
    <row r="330" spans="1:2">
      <c r="A330" s="107"/>
      <c r="B330" s="109"/>
    </row>
    <row r="331" spans="1:2">
      <c r="A331" s="107"/>
      <c r="B331" s="109"/>
    </row>
    <row r="332" spans="1:2">
      <c r="A332" s="107"/>
      <c r="B332" s="109"/>
    </row>
    <row r="333" spans="1:2">
      <c r="A333" s="107"/>
      <c r="B333" s="109"/>
    </row>
    <row r="334" spans="1:2">
      <c r="A334" s="107"/>
      <c r="B334" s="109"/>
    </row>
    <row r="335" spans="1:2">
      <c r="A335" s="107"/>
      <c r="B335" s="109"/>
    </row>
    <row r="336" spans="1:2">
      <c r="A336" s="107"/>
      <c r="B336" s="109"/>
    </row>
    <row r="337" spans="1:2">
      <c r="A337" s="107"/>
      <c r="B337" s="109"/>
    </row>
    <row r="338" spans="1:2">
      <c r="A338" s="107"/>
      <c r="B338" s="109"/>
    </row>
    <row r="339" spans="1:2">
      <c r="A339" s="107"/>
      <c r="B339" s="109"/>
    </row>
    <row r="340" spans="1:2">
      <c r="A340" s="107"/>
      <c r="B340" s="109"/>
    </row>
    <row r="341" spans="1:2">
      <c r="A341" s="107"/>
      <c r="B341" s="109"/>
    </row>
    <row r="342" spans="1:2">
      <c r="A342" s="107"/>
      <c r="B342" s="109"/>
    </row>
    <row r="343" spans="1:2">
      <c r="A343" s="107"/>
      <c r="B343" s="109"/>
    </row>
    <row r="344" spans="1:2">
      <c r="A344" s="107"/>
      <c r="B344" s="109"/>
    </row>
    <row r="345" spans="1:2">
      <c r="A345" s="107"/>
      <c r="B345" s="109"/>
    </row>
    <row r="346" spans="1:2">
      <c r="A346" s="107"/>
      <c r="B346" s="109"/>
    </row>
    <row r="347" spans="1:2">
      <c r="A347" s="107"/>
      <c r="B347" s="109"/>
    </row>
    <row r="348" spans="1:2">
      <c r="A348" s="107"/>
      <c r="B348" s="109"/>
    </row>
    <row r="349" spans="1:2">
      <c r="A349" s="107"/>
      <c r="B349" s="109"/>
    </row>
    <row r="350" spans="1:2">
      <c r="A350" s="107"/>
      <c r="B350" s="109"/>
    </row>
    <row r="351" spans="1:2">
      <c r="A351" s="107"/>
      <c r="B351" s="109"/>
    </row>
    <row r="352" spans="1:2">
      <c r="A352" s="107"/>
      <c r="B352" s="109"/>
    </row>
    <row r="353" spans="1:2">
      <c r="A353" s="107"/>
      <c r="B353" s="109"/>
    </row>
    <row r="354" spans="1:2">
      <c r="A354" s="107"/>
      <c r="B354" s="109"/>
    </row>
    <row r="355" spans="1:2">
      <c r="A355" s="107"/>
      <c r="B355" s="109"/>
    </row>
    <row r="356" spans="1:2">
      <c r="A356" s="107"/>
      <c r="B356" s="109"/>
    </row>
    <row r="357" spans="1:2">
      <c r="A357" s="107"/>
      <c r="B357" s="109"/>
    </row>
    <row r="358" spans="1:2">
      <c r="A358" s="107"/>
      <c r="B358" s="109"/>
    </row>
    <row r="359" spans="1:2">
      <c r="A359" s="107"/>
      <c r="B359" s="109"/>
    </row>
    <row r="360" spans="1:2">
      <c r="A360" s="107"/>
      <c r="B360" s="109"/>
    </row>
    <row r="361" spans="1:2">
      <c r="A361" s="107"/>
      <c r="B361" s="109"/>
    </row>
    <row r="362" spans="1:2">
      <c r="A362" s="107"/>
      <c r="B362" s="109"/>
    </row>
    <row r="363" spans="1:2">
      <c r="A363" s="107"/>
      <c r="B363" s="109"/>
    </row>
    <row r="364" spans="1:2">
      <c r="A364" s="107"/>
      <c r="B364" s="109"/>
    </row>
    <row r="365" spans="1:2">
      <c r="A365" s="107"/>
      <c r="B365" s="109"/>
    </row>
    <row r="366" spans="1:2">
      <c r="A366" s="107"/>
      <c r="B366" s="109"/>
    </row>
    <row r="367" spans="1:2">
      <c r="A367" s="107"/>
      <c r="B367" s="109"/>
    </row>
    <row r="368" spans="1:2">
      <c r="A368" s="107"/>
      <c r="B368" s="109"/>
    </row>
    <row r="369" spans="1:2">
      <c r="A369" s="107"/>
      <c r="B369" s="109"/>
    </row>
    <row r="370" spans="1:2">
      <c r="A370" s="107"/>
      <c r="B370" s="109"/>
    </row>
    <row r="371" spans="1:2">
      <c r="A371" s="107"/>
      <c r="B371" s="109"/>
    </row>
    <row r="372" spans="1:2">
      <c r="A372" s="107"/>
      <c r="B372" s="109"/>
    </row>
    <row r="373" spans="1:2">
      <c r="A373" s="107"/>
      <c r="B373" s="109"/>
    </row>
    <row r="374" spans="1:2">
      <c r="A374" s="107"/>
      <c r="B374" s="109"/>
    </row>
    <row r="375" spans="1:2">
      <c r="A375" s="107"/>
      <c r="B375" s="109"/>
    </row>
    <row r="376" spans="1:2">
      <c r="A376" s="107"/>
      <c r="B376" s="109"/>
    </row>
    <row r="377" spans="1:2">
      <c r="A377" s="107"/>
      <c r="B377" s="109"/>
    </row>
    <row r="378" spans="1:2">
      <c r="A378" s="107"/>
      <c r="B378" s="109"/>
    </row>
    <row r="379" spans="1:2">
      <c r="A379" s="107"/>
      <c r="B379" s="109"/>
    </row>
    <row r="380" spans="1:2">
      <c r="A380" s="107"/>
      <c r="B380" s="109"/>
    </row>
    <row r="381" spans="1:2">
      <c r="A381" s="107"/>
      <c r="B381" s="109"/>
    </row>
    <row r="382" spans="1:2">
      <c r="A382" s="107"/>
      <c r="B382" s="109"/>
    </row>
    <row r="383" spans="1:2">
      <c r="A383" s="107"/>
      <c r="B383" s="109"/>
    </row>
    <row r="384" spans="1:2">
      <c r="A384" s="107"/>
      <c r="B384" s="109"/>
    </row>
    <row r="385" spans="1:2">
      <c r="A385" s="107"/>
      <c r="B385" s="109"/>
    </row>
    <row r="386" spans="1:2">
      <c r="A386" s="107"/>
      <c r="B386" s="109"/>
    </row>
    <row r="387" spans="1:2">
      <c r="A387" s="107"/>
      <c r="B387" s="109"/>
    </row>
    <row r="388" spans="1:2">
      <c r="A388" s="107"/>
      <c r="B388" s="109"/>
    </row>
    <row r="389" spans="1:2">
      <c r="A389" s="107"/>
      <c r="B389" s="109"/>
    </row>
    <row r="390" spans="1:2">
      <c r="A390" s="107"/>
      <c r="B390" s="109"/>
    </row>
    <row r="391" spans="1:2">
      <c r="A391" s="107"/>
      <c r="B391" s="109"/>
    </row>
    <row r="392" spans="1:2">
      <c r="A392" s="107"/>
      <c r="B392" s="109"/>
    </row>
    <row r="393" spans="1:2">
      <c r="A393" s="107"/>
      <c r="B393" s="109"/>
    </row>
    <row r="394" spans="1:2">
      <c r="A394" s="107"/>
      <c r="B394" s="109"/>
    </row>
    <row r="395" spans="1:2">
      <c r="A395" s="107"/>
      <c r="B395" s="109"/>
    </row>
    <row r="396" spans="1:2">
      <c r="A396" s="107"/>
      <c r="B396" s="109"/>
    </row>
    <row r="397" spans="1:2">
      <c r="A397" s="107"/>
      <c r="B397" s="109"/>
    </row>
    <row r="398" spans="1:2">
      <c r="A398" s="107"/>
      <c r="B398" s="109"/>
    </row>
    <row r="399" spans="1:2">
      <c r="A399" s="107"/>
      <c r="B399" s="109"/>
    </row>
    <row r="400" spans="1:2">
      <c r="A400" s="107"/>
      <c r="B400" s="109"/>
    </row>
    <row r="401" spans="1:2">
      <c r="A401" s="107"/>
      <c r="B401" s="109"/>
    </row>
    <row r="402" spans="1:2">
      <c r="A402" s="107"/>
      <c r="B402" s="109"/>
    </row>
    <row r="403" spans="1:2">
      <c r="A403" s="107"/>
      <c r="B403" s="109"/>
    </row>
    <row r="404" spans="1:2">
      <c r="A404" s="107"/>
      <c r="B404" s="109"/>
    </row>
    <row r="405" spans="1:2">
      <c r="A405" s="107"/>
      <c r="B405" s="109"/>
    </row>
    <row r="406" spans="1:2">
      <c r="A406" s="107"/>
      <c r="B406" s="109"/>
    </row>
    <row r="407" spans="1:2">
      <c r="A407" s="107"/>
      <c r="B407" s="109"/>
    </row>
    <row r="408" spans="1:2">
      <c r="A408" s="107"/>
      <c r="B408" s="109"/>
    </row>
    <row r="409" spans="1:2">
      <c r="A409" s="107"/>
      <c r="B409" s="109"/>
    </row>
    <row r="410" spans="1:2">
      <c r="A410" s="107"/>
      <c r="B410" s="109"/>
    </row>
    <row r="411" spans="1:2">
      <c r="A411" s="107"/>
      <c r="B411" s="109"/>
    </row>
    <row r="412" spans="1:2">
      <c r="A412" s="107"/>
      <c r="B412" s="109"/>
    </row>
    <row r="413" spans="1:2">
      <c r="A413" s="107"/>
      <c r="B413" s="109"/>
    </row>
    <row r="414" spans="1:2">
      <c r="A414" s="107"/>
      <c r="B414" s="109"/>
    </row>
    <row r="415" spans="1:2">
      <c r="A415" s="107"/>
      <c r="B415" s="109"/>
    </row>
    <row r="416" spans="1:2">
      <c r="A416" s="107"/>
      <c r="B416" s="109"/>
    </row>
    <row r="417" spans="1:2">
      <c r="A417" s="107"/>
      <c r="B417" s="109"/>
    </row>
    <row r="418" spans="1:2">
      <c r="A418" s="107"/>
      <c r="B418" s="109"/>
    </row>
    <row r="419" spans="1:2">
      <c r="A419" s="107"/>
      <c r="B419" s="109"/>
    </row>
    <row r="420" spans="1:2">
      <c r="A420" s="107"/>
      <c r="B420" s="109"/>
    </row>
    <row r="421" spans="1:2">
      <c r="A421" s="107"/>
      <c r="B421" s="109"/>
    </row>
    <row r="422" spans="1:2">
      <c r="A422" s="107"/>
      <c r="B422" s="109"/>
    </row>
    <row r="423" spans="1:2">
      <c r="A423" s="107"/>
      <c r="B423" s="109"/>
    </row>
    <row r="424" spans="1:2">
      <c r="A424" s="107"/>
      <c r="B424" s="109"/>
    </row>
    <row r="425" spans="1:2">
      <c r="A425" s="107"/>
      <c r="B425" s="109"/>
    </row>
    <row r="426" spans="1:2">
      <c r="A426" s="107"/>
      <c r="B426" s="109"/>
    </row>
    <row r="427" spans="1:2">
      <c r="A427" s="107"/>
      <c r="B427" s="109"/>
    </row>
    <row r="428" spans="1:2">
      <c r="A428" s="107"/>
      <c r="B428" s="109"/>
    </row>
    <row r="429" spans="1:2">
      <c r="A429" s="107"/>
      <c r="B429" s="109"/>
    </row>
    <row r="430" spans="1:2">
      <c r="A430" s="107"/>
      <c r="B430" s="109"/>
    </row>
    <row r="431" spans="1:2">
      <c r="A431" s="107"/>
      <c r="B431" s="109"/>
    </row>
    <row r="432" spans="1:2">
      <c r="A432" s="107"/>
      <c r="B432" s="109"/>
    </row>
    <row r="433" spans="1:2">
      <c r="A433" s="107"/>
      <c r="B433" s="109"/>
    </row>
    <row r="434" spans="1:2">
      <c r="A434" s="107"/>
      <c r="B434" s="109"/>
    </row>
    <row r="435" spans="1:2">
      <c r="A435" s="107"/>
      <c r="B435" s="109"/>
    </row>
    <row r="436" spans="1:2">
      <c r="A436" s="107"/>
      <c r="B436" s="109"/>
    </row>
    <row r="437" spans="1:2">
      <c r="A437" s="107"/>
      <c r="B437" s="109"/>
    </row>
    <row r="438" spans="1:2">
      <c r="A438" s="107"/>
      <c r="B438" s="109"/>
    </row>
    <row r="439" spans="1:2">
      <c r="A439" s="107"/>
      <c r="B439" s="109"/>
    </row>
    <row r="440" spans="1:2">
      <c r="A440" s="107"/>
      <c r="B440" s="109"/>
    </row>
    <row r="441" spans="1:2">
      <c r="A441" s="107"/>
      <c r="B441" s="109"/>
    </row>
    <row r="442" spans="1:2">
      <c r="A442" s="107"/>
      <c r="B442" s="109"/>
    </row>
    <row r="443" spans="1:2">
      <c r="A443" s="107"/>
      <c r="B443" s="109"/>
    </row>
    <row r="444" spans="1:2">
      <c r="A444" s="107"/>
      <c r="B444" s="109"/>
    </row>
    <row r="445" spans="1:2">
      <c r="A445" s="107"/>
      <c r="B445" s="109"/>
    </row>
    <row r="446" spans="1:2">
      <c r="A446" s="107"/>
      <c r="B446" s="109"/>
    </row>
    <row r="447" spans="1:2">
      <c r="A447" s="107"/>
      <c r="B447" s="109"/>
    </row>
    <row r="448" spans="1:2">
      <c r="A448" s="107"/>
      <c r="B448" s="109"/>
    </row>
    <row r="449" spans="1:2">
      <c r="A449" s="107"/>
      <c r="B449" s="109"/>
    </row>
    <row r="450" spans="1:2">
      <c r="A450" s="107"/>
      <c r="B450" s="109"/>
    </row>
    <row r="451" spans="1:2">
      <c r="A451" s="107"/>
      <c r="B451" s="109"/>
    </row>
    <row r="452" spans="1:2">
      <c r="A452" s="107"/>
      <c r="B452" s="109"/>
    </row>
    <row r="453" spans="1:2">
      <c r="A453" s="107"/>
      <c r="B453" s="109"/>
    </row>
    <row r="454" spans="1:2">
      <c r="A454" s="107"/>
      <c r="B454" s="109"/>
    </row>
    <row r="455" spans="1:2">
      <c r="A455" s="107"/>
      <c r="B455" s="109"/>
    </row>
    <row r="456" spans="1:2">
      <c r="A456" s="107"/>
      <c r="B456" s="109"/>
    </row>
    <row r="457" spans="1:2">
      <c r="A457" s="107"/>
      <c r="B457" s="109"/>
    </row>
    <row r="458" spans="1:2">
      <c r="A458" s="107"/>
      <c r="B458" s="109"/>
    </row>
    <row r="459" spans="1:2">
      <c r="A459" s="107"/>
      <c r="B459" s="109"/>
    </row>
    <row r="460" spans="1:2">
      <c r="A460" s="107"/>
      <c r="B460" s="109"/>
    </row>
    <row r="461" spans="1:2">
      <c r="A461" s="107"/>
      <c r="B461" s="109"/>
    </row>
    <row r="462" spans="1:2">
      <c r="A462" s="107"/>
      <c r="B462" s="109"/>
    </row>
    <row r="463" spans="1:2">
      <c r="A463" s="107"/>
      <c r="B463" s="109"/>
    </row>
    <row r="464" spans="1:2">
      <c r="A464" s="107"/>
      <c r="B464" s="109"/>
    </row>
    <row r="465" spans="1:2">
      <c r="A465" s="107"/>
      <c r="B465" s="109"/>
    </row>
    <row r="466" spans="1:2">
      <c r="A466" s="107"/>
      <c r="B466" s="109"/>
    </row>
    <row r="467" spans="1:2">
      <c r="A467" s="107"/>
      <c r="B467" s="109"/>
    </row>
    <row r="468" spans="1:2">
      <c r="A468" s="107"/>
      <c r="B468" s="109"/>
    </row>
    <row r="469" spans="1:2">
      <c r="A469" s="107"/>
      <c r="B469" s="109"/>
    </row>
    <row r="470" spans="1:2">
      <c r="A470" s="107"/>
      <c r="B470" s="109"/>
    </row>
    <row r="471" spans="1:2">
      <c r="A471" s="107"/>
      <c r="B471" s="109"/>
    </row>
    <row r="472" spans="1:2">
      <c r="A472" s="107"/>
      <c r="B472" s="109"/>
    </row>
    <row r="473" spans="1:2">
      <c r="A473" s="107"/>
      <c r="B473" s="109"/>
    </row>
    <row r="474" spans="1:2">
      <c r="A474" s="107"/>
      <c r="B474" s="109"/>
    </row>
    <row r="475" spans="1:2">
      <c r="A475" s="107"/>
      <c r="B475" s="109"/>
    </row>
    <row r="476" spans="1:2">
      <c r="A476" s="107"/>
      <c r="B476" s="109"/>
    </row>
    <row r="477" spans="1:2">
      <c r="A477" s="107"/>
      <c r="B477" s="109"/>
    </row>
    <row r="478" spans="1:2">
      <c r="A478" s="107"/>
      <c r="B478" s="109"/>
    </row>
    <row r="479" spans="1:2">
      <c r="A479" s="107"/>
      <c r="B479" s="109"/>
    </row>
    <row r="480" spans="1:2">
      <c r="A480" s="107"/>
      <c r="B480" s="109"/>
    </row>
    <row r="481" spans="1:2">
      <c r="A481" s="107"/>
      <c r="B481" s="109"/>
    </row>
    <row r="482" spans="1:2">
      <c r="A482" s="107"/>
      <c r="B482" s="109"/>
    </row>
    <row r="483" spans="1:2">
      <c r="A483" s="107"/>
      <c r="B483" s="109"/>
    </row>
    <row r="484" spans="1:2">
      <c r="A484" s="107"/>
      <c r="B484" s="109"/>
    </row>
    <row r="485" spans="1:2">
      <c r="A485" s="107"/>
      <c r="B485" s="109"/>
    </row>
    <row r="486" spans="1:2">
      <c r="A486" s="107"/>
      <c r="B486" s="109"/>
    </row>
    <row r="487" spans="1:2">
      <c r="A487" s="107"/>
      <c r="B487" s="109"/>
    </row>
    <row r="488" spans="1:2">
      <c r="A488" s="107"/>
      <c r="B488" s="109"/>
    </row>
    <row r="489" spans="1:2">
      <c r="A489" s="107"/>
      <c r="B489" s="109"/>
    </row>
    <row r="490" spans="1:2">
      <c r="A490" s="107"/>
      <c r="B490" s="109"/>
    </row>
    <row r="491" spans="1:2">
      <c r="A491" s="107"/>
      <c r="B491" s="109"/>
    </row>
    <row r="492" spans="1:2">
      <c r="A492" s="107"/>
      <c r="B492" s="109"/>
    </row>
    <row r="493" spans="1:2">
      <c r="A493" s="107"/>
      <c r="B493" s="109"/>
    </row>
    <row r="494" spans="1:2">
      <c r="A494" s="107"/>
      <c r="B494" s="109"/>
    </row>
    <row r="495" spans="1:2">
      <c r="A495" s="107"/>
      <c r="B495" s="109"/>
    </row>
    <row r="496" spans="1:2">
      <c r="A496" s="107"/>
      <c r="B496" s="109"/>
    </row>
    <row r="497" spans="1:2">
      <c r="A497" s="107"/>
      <c r="B497" s="109"/>
    </row>
    <row r="498" spans="1:2">
      <c r="A498" s="107"/>
      <c r="B498" s="109"/>
    </row>
    <row r="499" spans="1:2">
      <c r="A499" s="107"/>
      <c r="B499" s="109"/>
    </row>
    <row r="500" spans="1:2">
      <c r="A500" s="107"/>
      <c r="B500" s="109"/>
    </row>
    <row r="501" spans="1:2">
      <c r="A501" s="107"/>
      <c r="B501" s="109"/>
    </row>
    <row r="502" spans="1:2">
      <c r="A502" s="107"/>
      <c r="B502" s="109"/>
    </row>
    <row r="503" spans="1:2">
      <c r="A503" s="107"/>
      <c r="B503" s="109"/>
    </row>
    <row r="504" spans="1:2">
      <c r="A504" s="107"/>
      <c r="B504" s="109"/>
    </row>
    <row r="505" spans="1:2">
      <c r="A505" s="107"/>
      <c r="B505" s="109"/>
    </row>
    <row r="506" spans="1:2">
      <c r="A506" s="107"/>
      <c r="B506" s="109"/>
    </row>
    <row r="507" spans="1:2">
      <c r="A507" s="107"/>
      <c r="B507" s="109"/>
    </row>
    <row r="508" spans="1:2">
      <c r="A508" s="107"/>
      <c r="B508" s="109"/>
    </row>
    <row r="509" spans="1:2">
      <c r="A509" s="107"/>
      <c r="B509" s="109"/>
    </row>
    <row r="510" spans="1:2">
      <c r="A510" s="107"/>
      <c r="B510" s="109"/>
    </row>
    <row r="511" spans="1:2">
      <c r="A511" s="107"/>
      <c r="B511" s="109"/>
    </row>
    <row r="512" spans="1:2">
      <c r="A512" s="107"/>
      <c r="B512" s="109"/>
    </row>
    <row r="513" spans="1:2">
      <c r="A513" s="107"/>
      <c r="B513" s="109"/>
    </row>
    <row r="514" spans="1:2">
      <c r="A514" s="107"/>
      <c r="B514" s="109"/>
    </row>
    <row r="515" spans="1:2">
      <c r="A515" s="107"/>
      <c r="B515" s="109"/>
    </row>
    <row r="516" spans="1:2">
      <c r="A516" s="107"/>
      <c r="B516" s="109"/>
    </row>
    <row r="517" spans="1:2">
      <c r="A517" s="107"/>
      <c r="B517" s="109"/>
    </row>
    <row r="518" spans="1:2">
      <c r="A518" s="107"/>
      <c r="B518" s="109"/>
    </row>
    <row r="519" spans="1:2">
      <c r="A519" s="107"/>
      <c r="B519" s="109"/>
    </row>
    <row r="520" spans="1:2">
      <c r="A520" s="107"/>
      <c r="B520" s="109"/>
    </row>
    <row r="521" spans="1:2">
      <c r="A521" s="107"/>
      <c r="B521" s="109"/>
    </row>
    <row r="522" spans="1:2">
      <c r="A522" s="107"/>
      <c r="B522" s="109"/>
    </row>
    <row r="523" spans="1:2">
      <c r="A523" s="107"/>
      <c r="B523" s="109"/>
    </row>
    <row r="524" spans="1:2">
      <c r="A524" s="107"/>
      <c r="B524" s="109"/>
    </row>
    <row r="525" spans="1:2">
      <c r="A525" s="107"/>
      <c r="B525" s="109"/>
    </row>
    <row r="526" spans="1:2">
      <c r="A526" s="107"/>
      <c r="B526" s="109"/>
    </row>
    <row r="527" spans="1:2">
      <c r="A527" s="107"/>
      <c r="B527" s="109"/>
    </row>
    <row r="528" spans="1:2">
      <c r="A528" s="107"/>
      <c r="B528" s="109"/>
    </row>
    <row r="529" spans="1:2">
      <c r="A529" s="107"/>
      <c r="B529" s="109"/>
    </row>
    <row r="530" spans="1:2">
      <c r="A530" s="107"/>
      <c r="B530" s="109"/>
    </row>
    <row r="531" spans="1:2">
      <c r="A531" s="107"/>
      <c r="B531" s="109"/>
    </row>
    <row r="532" spans="1:2">
      <c r="A532" s="107"/>
      <c r="B532" s="109"/>
    </row>
    <row r="533" spans="1:2">
      <c r="A533" s="107"/>
      <c r="B533" s="109"/>
    </row>
    <row r="534" spans="1:2">
      <c r="A534" s="107"/>
      <c r="B534" s="109"/>
    </row>
    <row r="535" spans="1:2">
      <c r="A535" s="107"/>
      <c r="B535" s="109"/>
    </row>
    <row r="536" spans="1:2">
      <c r="A536" s="107"/>
      <c r="B536" s="109"/>
    </row>
    <row r="537" spans="1:2">
      <c r="A537" s="107"/>
      <c r="B537" s="109"/>
    </row>
    <row r="538" spans="1:2">
      <c r="A538" s="107"/>
      <c r="B538" s="109"/>
    </row>
    <row r="539" spans="1:2">
      <c r="A539" s="107"/>
      <c r="B539" s="109"/>
    </row>
    <row r="540" spans="1:2">
      <c r="A540" s="107"/>
      <c r="B540" s="109"/>
    </row>
    <row r="541" spans="1:2">
      <c r="A541" s="107"/>
      <c r="B541" s="109"/>
    </row>
    <row r="542" spans="1:2">
      <c r="A542" s="107"/>
      <c r="B542" s="109"/>
    </row>
    <row r="543" spans="1:2">
      <c r="A543" s="107"/>
      <c r="B543" s="109"/>
    </row>
    <row r="544" spans="1:2">
      <c r="A544" s="107"/>
      <c r="B544" s="109"/>
    </row>
    <row r="545" spans="1:2">
      <c r="A545" s="107"/>
      <c r="B545" s="109"/>
    </row>
    <row r="546" spans="1:2">
      <c r="A546" s="107"/>
      <c r="B546" s="109"/>
    </row>
    <row r="547" spans="1:2">
      <c r="A547" s="107"/>
      <c r="B547" s="109"/>
    </row>
    <row r="548" spans="1:2">
      <c r="A548" s="107"/>
      <c r="B548" s="109"/>
    </row>
    <row r="549" spans="1:2">
      <c r="A549" s="107"/>
      <c r="B549" s="109"/>
    </row>
    <row r="550" spans="1:2">
      <c r="A550" s="107"/>
      <c r="B550" s="109"/>
    </row>
    <row r="551" spans="1:2">
      <c r="A551" s="107"/>
      <c r="B551" s="109"/>
    </row>
    <row r="552" spans="1:2">
      <c r="A552" s="107"/>
      <c r="B552" s="109"/>
    </row>
    <row r="553" spans="1:2">
      <c r="A553" s="107"/>
      <c r="B553" s="109"/>
    </row>
    <row r="554" spans="1:2">
      <c r="A554" s="107"/>
      <c r="B554" s="109"/>
    </row>
    <row r="555" spans="1:2">
      <c r="A555" s="107"/>
      <c r="B555" s="109"/>
    </row>
    <row r="556" spans="1:2">
      <c r="A556" s="107"/>
      <c r="B556" s="109"/>
    </row>
    <row r="557" spans="1:2">
      <c r="A557" s="107"/>
      <c r="B557" s="109"/>
    </row>
    <row r="558" spans="1:2">
      <c r="A558" s="107"/>
      <c r="B558" s="109"/>
    </row>
    <row r="559" spans="1:2">
      <c r="A559" s="107"/>
      <c r="B559" s="109"/>
    </row>
    <row r="560" spans="1:2">
      <c r="A560" s="107"/>
      <c r="B560" s="109"/>
    </row>
    <row r="561" spans="1:2">
      <c r="A561" s="107"/>
      <c r="B561" s="109"/>
    </row>
    <row r="562" spans="1:2">
      <c r="A562" s="107"/>
      <c r="B562" s="109"/>
    </row>
    <row r="563" spans="1:2">
      <c r="A563" s="107"/>
      <c r="B563" s="109"/>
    </row>
    <row r="564" spans="1:2">
      <c r="A564" s="107"/>
      <c r="B564" s="109"/>
    </row>
    <row r="565" spans="1:2">
      <c r="A565" s="107"/>
      <c r="B565" s="109"/>
    </row>
    <row r="566" spans="1:2">
      <c r="A566" s="107"/>
      <c r="B566" s="109"/>
    </row>
    <row r="567" spans="1:2">
      <c r="A567" s="107"/>
      <c r="B567" s="109"/>
    </row>
    <row r="568" spans="1:2">
      <c r="A568" s="107"/>
      <c r="B568" s="109"/>
    </row>
    <row r="569" spans="1:2">
      <c r="A569" s="107"/>
      <c r="B569" s="109"/>
    </row>
    <row r="570" spans="1:2">
      <c r="A570" s="107"/>
      <c r="B570" s="109"/>
    </row>
    <row r="571" spans="1:2">
      <c r="A571" s="107"/>
      <c r="B571" s="109"/>
    </row>
    <row r="572" spans="1:2">
      <c r="A572" s="107"/>
      <c r="B572" s="109"/>
    </row>
    <row r="573" spans="1:2">
      <c r="A573" s="107"/>
      <c r="B573" s="109"/>
    </row>
    <row r="574" spans="1:2">
      <c r="A574" s="107"/>
      <c r="B574" s="109"/>
    </row>
    <row r="575" spans="1:2">
      <c r="A575" s="107"/>
      <c r="B575" s="109"/>
    </row>
    <row r="576" spans="1:2">
      <c r="A576" s="107"/>
      <c r="B576" s="109"/>
    </row>
    <row r="577" spans="1:2">
      <c r="A577" s="107"/>
      <c r="B577" s="109"/>
    </row>
    <row r="578" spans="1:2">
      <c r="A578" s="107"/>
      <c r="B578" s="109"/>
    </row>
    <row r="579" spans="1:2">
      <c r="A579" s="107"/>
      <c r="B579" s="109"/>
    </row>
    <row r="580" spans="1:2">
      <c r="A580" s="107"/>
      <c r="B580" s="109"/>
    </row>
    <row r="581" spans="1:2">
      <c r="A581" s="107"/>
      <c r="B581" s="109"/>
    </row>
    <row r="582" spans="1:2">
      <c r="A582" s="107"/>
      <c r="B582" s="109"/>
    </row>
    <row r="583" spans="1:2">
      <c r="A583" s="107"/>
      <c r="B583" s="109"/>
    </row>
    <row r="584" spans="1:2">
      <c r="A584" s="107"/>
      <c r="B584" s="109"/>
    </row>
    <row r="585" spans="1:2">
      <c r="A585" s="107"/>
      <c r="B585" s="109"/>
    </row>
    <row r="586" spans="1:2">
      <c r="A586" s="107"/>
      <c r="B586" s="109"/>
    </row>
    <row r="587" spans="1:2">
      <c r="A587" s="107"/>
      <c r="B587" s="109"/>
    </row>
    <row r="588" spans="1:2">
      <c r="A588" s="107"/>
      <c r="B588" s="109"/>
    </row>
    <row r="589" spans="1:2">
      <c r="A589" s="107"/>
      <c r="B589" s="109"/>
    </row>
    <row r="590" spans="1:2">
      <c r="A590" s="107"/>
      <c r="B590" s="109"/>
    </row>
    <row r="591" spans="1:2">
      <c r="A591" s="107"/>
      <c r="B591" s="109"/>
    </row>
    <row r="592" spans="1:2">
      <c r="A592" s="107"/>
      <c r="B592" s="109"/>
    </row>
    <row r="593" spans="1:2">
      <c r="A593" s="107"/>
      <c r="B593" s="109"/>
    </row>
    <row r="594" spans="1:2">
      <c r="A594" s="107"/>
      <c r="B594" s="109"/>
    </row>
    <row r="595" spans="1:2">
      <c r="A595" s="107"/>
      <c r="B595" s="109"/>
    </row>
    <row r="596" spans="1:2">
      <c r="A596" s="107"/>
      <c r="B596" s="109"/>
    </row>
    <row r="597" spans="1:2">
      <c r="A597" s="107"/>
      <c r="B597" s="109"/>
    </row>
    <row r="598" spans="1:2">
      <c r="A598" s="107"/>
      <c r="B598" s="109"/>
    </row>
    <row r="599" spans="1:2">
      <c r="A599" s="107"/>
      <c r="B599" s="109"/>
    </row>
    <row r="600" spans="1:2">
      <c r="A600" s="107"/>
      <c r="B600" s="109"/>
    </row>
    <row r="601" spans="1:2">
      <c r="A601" s="107"/>
      <c r="B601" s="109"/>
    </row>
    <row r="602" spans="1:2">
      <c r="A602" s="107"/>
      <c r="B602" s="109"/>
    </row>
    <row r="603" spans="1:2">
      <c r="A603" s="107"/>
      <c r="B603" s="109"/>
    </row>
    <row r="604" spans="1:2">
      <c r="A604" s="107"/>
      <c r="B604" s="109"/>
    </row>
    <row r="605" spans="1:2">
      <c r="A605" s="107"/>
      <c r="B605" s="109"/>
    </row>
    <row r="606" spans="1:2">
      <c r="A606" s="107"/>
      <c r="B606" s="109"/>
    </row>
    <row r="607" spans="1:2">
      <c r="A607" s="107"/>
      <c r="B607" s="109"/>
    </row>
    <row r="608" spans="1:2">
      <c r="A608" s="107"/>
      <c r="B608" s="109"/>
    </row>
    <row r="609" spans="1:2">
      <c r="A609" s="107"/>
      <c r="B609" s="109"/>
    </row>
    <row r="610" spans="1:2">
      <c r="A610" s="107"/>
      <c r="B610" s="109"/>
    </row>
    <row r="611" spans="1:2">
      <c r="A611" s="107"/>
      <c r="B611" s="109"/>
    </row>
    <row r="612" spans="1:2">
      <c r="A612" s="107"/>
      <c r="B612" s="109"/>
    </row>
    <row r="613" spans="1:2">
      <c r="A613" s="107"/>
      <c r="B613" s="109"/>
    </row>
    <row r="614" spans="1:2">
      <c r="A614" s="107"/>
      <c r="B614" s="109"/>
    </row>
    <row r="615" spans="1:2">
      <c r="A615" s="107"/>
      <c r="B615" s="109"/>
    </row>
    <row r="616" spans="1:2">
      <c r="A616" s="107"/>
      <c r="B616" s="109"/>
    </row>
    <row r="617" spans="1:2">
      <c r="A617" s="107"/>
      <c r="B617" s="109"/>
    </row>
    <row r="618" spans="1:2">
      <c r="A618" s="107"/>
      <c r="B618" s="109"/>
    </row>
    <row r="619" spans="1:2">
      <c r="A619" s="107"/>
      <c r="B619" s="109"/>
    </row>
    <row r="620" spans="1:2">
      <c r="A620" s="107"/>
      <c r="B620" s="109"/>
    </row>
    <row r="621" spans="1:2">
      <c r="A621" s="107"/>
      <c r="B621" s="109"/>
    </row>
    <row r="622" spans="1:2">
      <c r="A622" s="107"/>
      <c r="B622" s="109"/>
    </row>
    <row r="623" spans="1:2">
      <c r="A623" s="107"/>
      <c r="B623" s="109"/>
    </row>
    <row r="624" spans="1:2">
      <c r="A624" s="107"/>
      <c r="B624" s="109"/>
    </row>
    <row r="625" spans="1:2">
      <c r="A625" s="107"/>
      <c r="B625" s="109"/>
    </row>
    <row r="626" spans="1:2">
      <c r="A626" s="107"/>
      <c r="B626" s="109"/>
    </row>
    <row r="627" spans="1:2">
      <c r="A627" s="107"/>
      <c r="B627" s="109"/>
    </row>
    <row r="628" spans="1:2">
      <c r="A628" s="107"/>
      <c r="B628" s="109"/>
    </row>
    <row r="629" spans="1:2">
      <c r="A629" s="107"/>
      <c r="B629" s="109"/>
    </row>
    <row r="630" spans="1:2">
      <c r="A630" s="107"/>
      <c r="B630" s="109"/>
    </row>
    <row r="631" spans="1:2">
      <c r="A631" s="107"/>
      <c r="B631" s="109"/>
    </row>
    <row r="632" spans="1:2">
      <c r="A632" s="107"/>
      <c r="B632" s="109"/>
    </row>
    <row r="633" spans="1:2">
      <c r="A633" s="107"/>
      <c r="B633" s="109"/>
    </row>
    <row r="634" spans="1:2">
      <c r="A634" s="107"/>
      <c r="B634" s="109"/>
    </row>
    <row r="635" spans="1:2">
      <c r="A635" s="107"/>
      <c r="B635" s="109"/>
    </row>
    <row r="636" spans="1:2">
      <c r="A636" s="107"/>
      <c r="B636" s="109"/>
    </row>
    <row r="637" spans="1:2">
      <c r="A637" s="107"/>
      <c r="B637" s="109"/>
    </row>
    <row r="638" spans="1:2">
      <c r="A638" s="107"/>
      <c r="B638" s="109"/>
    </row>
    <row r="639" spans="1:2">
      <c r="A639" s="107"/>
      <c r="B639" s="109"/>
    </row>
    <row r="640" spans="1:2">
      <c r="A640" s="107"/>
      <c r="B640" s="109"/>
    </row>
    <row r="641" spans="1:2">
      <c r="A641" s="107"/>
      <c r="B641" s="109"/>
    </row>
    <row r="642" spans="1:2">
      <c r="A642" s="107"/>
      <c r="B642" s="109"/>
    </row>
    <row r="643" spans="1:2">
      <c r="A643" s="107"/>
      <c r="B643" s="109"/>
    </row>
    <row r="644" spans="1:2">
      <c r="A644" s="107"/>
      <c r="B644" s="109"/>
    </row>
    <row r="645" spans="1:2">
      <c r="A645" s="107"/>
      <c r="B645" s="109"/>
    </row>
    <row r="646" spans="1:2">
      <c r="A646" s="107"/>
      <c r="B646" s="109"/>
    </row>
    <row r="647" spans="1:2">
      <c r="A647" s="107"/>
      <c r="B647" s="109"/>
    </row>
    <row r="648" spans="1:2">
      <c r="A648" s="107"/>
      <c r="B648" s="109"/>
    </row>
    <row r="649" spans="1:2">
      <c r="A649" s="107"/>
      <c r="B649" s="109"/>
    </row>
    <row r="650" spans="1:2">
      <c r="A650" s="107"/>
      <c r="B650" s="109"/>
    </row>
    <row r="651" spans="1:2">
      <c r="A651" s="107"/>
      <c r="B651" s="109"/>
    </row>
    <row r="652" spans="1:2">
      <c r="A652" s="107"/>
      <c r="B652" s="109"/>
    </row>
    <row r="653" spans="1:2">
      <c r="A653" s="107"/>
      <c r="B653" s="109"/>
    </row>
    <row r="654" spans="1:2">
      <c r="A654" s="107"/>
      <c r="B654" s="109"/>
    </row>
    <row r="655" spans="1:2">
      <c r="A655" s="107"/>
      <c r="B655" s="109"/>
    </row>
    <row r="656" spans="1:2">
      <c r="A656" s="107"/>
      <c r="B656" s="109"/>
    </row>
    <row r="657" spans="1:2">
      <c r="A657" s="107"/>
      <c r="B657" s="109"/>
    </row>
    <row r="658" spans="1:2">
      <c r="A658" s="107"/>
      <c r="B658" s="109"/>
    </row>
    <row r="659" spans="1:2">
      <c r="A659" s="107"/>
      <c r="B659" s="109"/>
    </row>
    <row r="660" spans="1:2">
      <c r="A660" s="107"/>
      <c r="B660" s="109"/>
    </row>
  </sheetData>
  <mergeCells count="2">
    <mergeCell ref="A2:B2"/>
    <mergeCell ref="A3:A4"/>
  </mergeCells>
  <pageMargins left="0.98425196850393704" right="0.19685039370078741" top="0.39370078740157483" bottom="0.39370078740157483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8"/>
  <sheetViews>
    <sheetView zoomScale="80" zoomScaleNormal="80" workbookViewId="0">
      <selection activeCell="B194" sqref="B194"/>
    </sheetView>
  </sheetViews>
  <sheetFormatPr defaultRowHeight="15"/>
  <cols>
    <col min="1" max="1" width="6.85546875" customWidth="1"/>
    <col min="2" max="2" width="64.7109375" customWidth="1"/>
    <col min="3" max="3" width="16.140625" customWidth="1"/>
    <col min="4" max="4" width="17.7109375" customWidth="1"/>
    <col min="5" max="5" width="11.7109375" customWidth="1"/>
    <col min="6" max="6" width="16.5703125" customWidth="1"/>
    <col min="7" max="7" width="17.42578125" customWidth="1"/>
    <col min="8" max="8" width="17.140625" customWidth="1"/>
    <col min="9" max="9" width="36.85546875" customWidth="1"/>
    <col min="11" max="11" width="12.42578125" bestFit="1" customWidth="1"/>
    <col min="12" max="12" width="13.5703125" bestFit="1" customWidth="1"/>
  </cols>
  <sheetData>
    <row r="1" spans="1:10">
      <c r="B1" s="147" t="s">
        <v>0</v>
      </c>
      <c r="C1" s="148"/>
      <c r="D1" s="148"/>
      <c r="E1" s="148"/>
      <c r="F1" s="148"/>
      <c r="G1" s="148"/>
      <c r="H1" s="148"/>
      <c r="I1" s="149"/>
    </row>
    <row r="2" spans="1:10" ht="15.75" thickBot="1">
      <c r="B2" s="150"/>
      <c r="C2" s="151"/>
      <c r="D2" s="151"/>
      <c r="E2" s="151"/>
      <c r="F2" s="151"/>
      <c r="G2" s="151"/>
      <c r="H2" s="151"/>
      <c r="I2" s="152"/>
    </row>
    <row r="3" spans="1:10" ht="16.5" customHeight="1" thickBot="1">
      <c r="A3" s="153" t="s">
        <v>1</v>
      </c>
      <c r="B3" s="155" t="s">
        <v>2</v>
      </c>
      <c r="C3" s="155" t="s">
        <v>3</v>
      </c>
      <c r="D3" s="157" t="s">
        <v>4</v>
      </c>
      <c r="E3" s="158"/>
      <c r="F3" s="159"/>
      <c r="G3" s="160" t="s">
        <v>5</v>
      </c>
      <c r="H3" s="161"/>
      <c r="I3" s="162" t="s">
        <v>6</v>
      </c>
    </row>
    <row r="4" spans="1:10" ht="86.25" customHeight="1" thickBot="1">
      <c r="A4" s="154"/>
      <c r="B4" s="156"/>
      <c r="C4" s="156"/>
      <c r="D4" s="1" t="s">
        <v>7</v>
      </c>
      <c r="E4" s="1" t="s">
        <v>8</v>
      </c>
      <c r="F4" s="1" t="s">
        <v>9</v>
      </c>
      <c r="G4" s="1" t="s">
        <v>10</v>
      </c>
      <c r="H4" s="1" t="s">
        <v>9</v>
      </c>
      <c r="I4" s="163"/>
    </row>
    <row r="5" spans="1:10" ht="16.5" thickBot="1">
      <c r="A5" s="2"/>
      <c r="B5" s="1" t="s">
        <v>11</v>
      </c>
      <c r="C5" s="3"/>
      <c r="D5" s="4"/>
      <c r="E5" s="4"/>
      <c r="F5" s="4"/>
      <c r="G5" s="4"/>
      <c r="H5" s="4"/>
      <c r="I5" s="5"/>
    </row>
    <row r="6" spans="1:10" ht="51.75" thickBot="1">
      <c r="A6" s="6" t="s">
        <v>12</v>
      </c>
      <c r="B6" s="7" t="s">
        <v>13</v>
      </c>
      <c r="C6" s="8"/>
      <c r="D6" s="9">
        <v>1338082.05</v>
      </c>
      <c r="E6" s="10">
        <v>1</v>
      </c>
      <c r="F6" s="9">
        <v>1338082.05</v>
      </c>
      <c r="G6" s="11">
        <v>927435.16</v>
      </c>
      <c r="H6" s="8"/>
      <c r="I6" s="12" t="s">
        <v>14</v>
      </c>
    </row>
    <row r="7" spans="1:10" ht="51.75" thickBot="1">
      <c r="A7" s="6" t="s">
        <v>15</v>
      </c>
      <c r="B7" s="13" t="s">
        <v>16</v>
      </c>
      <c r="C7" s="14"/>
      <c r="D7" s="15">
        <v>2064852.05</v>
      </c>
      <c r="E7" s="10">
        <v>1</v>
      </c>
      <c r="F7" s="15">
        <v>2064852.05</v>
      </c>
      <c r="G7" s="16">
        <v>1434092.92</v>
      </c>
      <c r="H7" s="14"/>
      <c r="I7" s="17" t="s">
        <v>14</v>
      </c>
    </row>
    <row r="8" spans="1:10" ht="51.75" thickBot="1">
      <c r="A8" s="6" t="s">
        <v>17</v>
      </c>
      <c r="B8" s="13" t="s">
        <v>18</v>
      </c>
      <c r="C8" s="14"/>
      <c r="D8" s="15">
        <v>1979442.05</v>
      </c>
      <c r="E8" s="10">
        <v>1</v>
      </c>
      <c r="F8" s="15">
        <v>1979442.05</v>
      </c>
      <c r="G8" s="16">
        <v>1374548.08</v>
      </c>
      <c r="H8" s="14"/>
      <c r="I8" s="17" t="s">
        <v>14</v>
      </c>
    </row>
    <row r="9" spans="1:10" ht="51.75" thickBot="1">
      <c r="A9" s="6" t="s">
        <v>19</v>
      </c>
      <c r="B9" s="18" t="s">
        <v>20</v>
      </c>
      <c r="C9" s="19"/>
      <c r="D9" s="20">
        <v>2683752.0500000003</v>
      </c>
      <c r="E9" s="21">
        <v>1</v>
      </c>
      <c r="F9" s="20">
        <v>2683752.0500000003</v>
      </c>
      <c r="G9" s="22">
        <v>1865522.8200000003</v>
      </c>
      <c r="H9" s="19"/>
      <c r="I9" s="23" t="s">
        <v>14</v>
      </c>
    </row>
    <row r="10" spans="1:10" ht="16.5" hidden="1" thickBot="1">
      <c r="A10" s="6"/>
      <c r="B10" s="24" t="s">
        <v>21</v>
      </c>
      <c r="C10" s="25"/>
      <c r="D10" s="26"/>
      <c r="E10" s="27"/>
      <c r="F10" s="28"/>
      <c r="G10" s="29"/>
      <c r="H10" s="26"/>
      <c r="I10" s="30"/>
    </row>
    <row r="11" spans="1:10" ht="39" hidden="1" thickBot="1">
      <c r="A11" s="6" t="s">
        <v>22</v>
      </c>
      <c r="B11" s="7" t="s">
        <v>23</v>
      </c>
      <c r="C11" s="8"/>
      <c r="D11" s="9">
        <v>1231569</v>
      </c>
      <c r="E11" s="10">
        <v>1</v>
      </c>
      <c r="F11" s="9">
        <v>1231569</v>
      </c>
      <c r="G11" s="11">
        <v>1163853</v>
      </c>
      <c r="H11" s="31">
        <v>1163853</v>
      </c>
      <c r="I11" s="12" t="s">
        <v>24</v>
      </c>
      <c r="J11" s="32">
        <f>G11-H11</f>
        <v>0</v>
      </c>
    </row>
    <row r="12" spans="1:10" ht="39" hidden="1" thickBot="1">
      <c r="A12" s="6" t="s">
        <v>25</v>
      </c>
      <c r="B12" s="13" t="s">
        <v>26</v>
      </c>
      <c r="C12" s="14"/>
      <c r="D12" s="15">
        <v>1255166</v>
      </c>
      <c r="E12" s="10">
        <v>1</v>
      </c>
      <c r="F12" s="15">
        <v>1255166</v>
      </c>
      <c r="G12" s="16">
        <v>1186162</v>
      </c>
      <c r="H12" s="33">
        <v>1186162</v>
      </c>
      <c r="I12" s="12" t="s">
        <v>24</v>
      </c>
      <c r="J12" s="32">
        <f t="shared" ref="J12:J44" si="0">G12-H12</f>
        <v>0</v>
      </c>
    </row>
    <row r="13" spans="1:10" ht="39" hidden="1" thickBot="1">
      <c r="A13" s="6" t="s">
        <v>27</v>
      </c>
      <c r="B13" s="13" t="s">
        <v>28</v>
      </c>
      <c r="C13" s="14"/>
      <c r="D13" s="15">
        <v>1289016</v>
      </c>
      <c r="E13" s="10">
        <v>1</v>
      </c>
      <c r="F13" s="34">
        <v>1289016</v>
      </c>
      <c r="G13" s="16">
        <v>1218166</v>
      </c>
      <c r="H13" s="33">
        <v>1218166</v>
      </c>
      <c r="I13" s="12" t="s">
        <v>24</v>
      </c>
      <c r="J13" s="32">
        <f t="shared" si="0"/>
        <v>0</v>
      </c>
    </row>
    <row r="14" spans="1:10" ht="39" hidden="1" thickBot="1">
      <c r="A14" s="6" t="s">
        <v>29</v>
      </c>
      <c r="B14" s="13" t="s">
        <v>30</v>
      </c>
      <c r="C14" s="14"/>
      <c r="D14" s="15">
        <v>1313128</v>
      </c>
      <c r="E14" s="10">
        <v>1</v>
      </c>
      <c r="F14" s="15">
        <v>1313128</v>
      </c>
      <c r="G14" s="16">
        <v>1241095</v>
      </c>
      <c r="H14" s="35">
        <v>1241095</v>
      </c>
      <c r="I14" s="12" t="s">
        <v>24</v>
      </c>
      <c r="J14" s="32">
        <f t="shared" si="0"/>
        <v>0</v>
      </c>
    </row>
    <row r="15" spans="1:10" ht="39" hidden="1" thickBot="1">
      <c r="A15" s="6" t="s">
        <v>31</v>
      </c>
      <c r="B15" s="13" t="s">
        <v>32</v>
      </c>
      <c r="C15" s="14"/>
      <c r="D15" s="15">
        <v>1394906</v>
      </c>
      <c r="E15" s="10">
        <v>1</v>
      </c>
      <c r="F15" s="15">
        <v>1394906</v>
      </c>
      <c r="G15" s="16">
        <v>1318276</v>
      </c>
      <c r="H15" s="31">
        <v>1318276</v>
      </c>
      <c r="I15" s="12" t="s">
        <v>24</v>
      </c>
      <c r="J15" s="32">
        <f t="shared" si="0"/>
        <v>0</v>
      </c>
    </row>
    <row r="16" spans="1:10" ht="39" hidden="1" thickBot="1">
      <c r="A16" s="6" t="s">
        <v>33</v>
      </c>
      <c r="B16" s="13" t="s">
        <v>34</v>
      </c>
      <c r="C16" s="14"/>
      <c r="D16" s="15">
        <v>1594927</v>
      </c>
      <c r="E16" s="10">
        <v>1</v>
      </c>
      <c r="F16" s="15">
        <v>1594927</v>
      </c>
      <c r="G16" s="16">
        <v>1507524</v>
      </c>
      <c r="H16" s="33">
        <v>1507524</v>
      </c>
      <c r="I16" s="12" t="s">
        <v>24</v>
      </c>
      <c r="J16" s="32">
        <f t="shared" si="0"/>
        <v>0</v>
      </c>
    </row>
    <row r="17" spans="1:10" ht="39" hidden="1" thickBot="1">
      <c r="A17" s="6" t="s">
        <v>35</v>
      </c>
      <c r="B17" s="13" t="s">
        <v>36</v>
      </c>
      <c r="C17" s="14"/>
      <c r="D17" s="15">
        <v>1642124</v>
      </c>
      <c r="E17" s="10">
        <v>1</v>
      </c>
      <c r="F17" s="15">
        <v>1642124</v>
      </c>
      <c r="G17" s="16">
        <v>1552144</v>
      </c>
      <c r="H17" s="33">
        <v>1552144</v>
      </c>
      <c r="I17" s="12" t="s">
        <v>24</v>
      </c>
      <c r="J17" s="32">
        <f t="shared" si="0"/>
        <v>0</v>
      </c>
    </row>
    <row r="18" spans="1:10" ht="39" hidden="1" thickBot="1">
      <c r="A18" s="6" t="s">
        <v>37</v>
      </c>
      <c r="B18" s="13" t="s">
        <v>38</v>
      </c>
      <c r="C18" s="14"/>
      <c r="D18" s="15">
        <v>1709578</v>
      </c>
      <c r="E18" s="10">
        <v>1</v>
      </c>
      <c r="F18" s="15">
        <v>1709578</v>
      </c>
      <c r="G18" s="16">
        <v>1615921</v>
      </c>
      <c r="H18" s="33">
        <v>1615921</v>
      </c>
      <c r="I18" s="12" t="s">
        <v>24</v>
      </c>
      <c r="J18" s="32">
        <f t="shared" si="0"/>
        <v>0</v>
      </c>
    </row>
    <row r="19" spans="1:10" ht="39" hidden="1" thickBot="1">
      <c r="A19" s="6" t="s">
        <v>39</v>
      </c>
      <c r="B19" s="13" t="s">
        <v>40</v>
      </c>
      <c r="C19" s="14"/>
      <c r="D19" s="15">
        <v>1803576</v>
      </c>
      <c r="E19" s="10">
        <v>1</v>
      </c>
      <c r="F19" s="15">
        <v>1803576</v>
      </c>
      <c r="G19" s="16">
        <v>1704788</v>
      </c>
      <c r="H19" s="33">
        <v>1704788</v>
      </c>
      <c r="I19" s="12" t="s">
        <v>24</v>
      </c>
      <c r="J19" s="32">
        <f t="shared" si="0"/>
        <v>0</v>
      </c>
    </row>
    <row r="20" spans="1:10" ht="39" hidden="1" thickBot="1">
      <c r="A20" s="6" t="s">
        <v>41</v>
      </c>
      <c r="B20" s="18" t="s">
        <v>42</v>
      </c>
      <c r="C20" s="19"/>
      <c r="D20" s="20">
        <v>1921360</v>
      </c>
      <c r="E20" s="21">
        <v>1</v>
      </c>
      <c r="F20" s="20">
        <v>1921360</v>
      </c>
      <c r="G20" s="22">
        <v>1816142</v>
      </c>
      <c r="H20" s="33">
        <v>1816142</v>
      </c>
      <c r="I20" s="12" t="s">
        <v>24</v>
      </c>
      <c r="J20" s="32">
        <f t="shared" si="0"/>
        <v>0</v>
      </c>
    </row>
    <row r="21" spans="1:10" ht="16.5" hidden="1" thickBot="1">
      <c r="A21" s="6"/>
      <c r="B21" s="24" t="s">
        <v>43</v>
      </c>
      <c r="C21" s="36"/>
      <c r="D21" s="26"/>
      <c r="E21" s="27"/>
      <c r="F21" s="28"/>
      <c r="G21" s="29">
        <f>AVERAGE(G22:G36)</f>
        <v>371943.6</v>
      </c>
      <c r="H21" s="26"/>
      <c r="I21" s="30"/>
      <c r="J21" s="32"/>
    </row>
    <row r="22" spans="1:10" ht="15.75" hidden="1" thickBot="1">
      <c r="A22" s="6" t="s">
        <v>44</v>
      </c>
      <c r="B22" s="7" t="s">
        <v>45</v>
      </c>
      <c r="C22" s="8"/>
      <c r="D22" s="9">
        <v>251978</v>
      </c>
      <c r="E22" s="10">
        <v>1</v>
      </c>
      <c r="F22" s="37">
        <v>251978</v>
      </c>
      <c r="G22" s="11">
        <v>251978</v>
      </c>
      <c r="H22" s="31">
        <v>251978</v>
      </c>
      <c r="I22" s="12"/>
      <c r="J22" s="32">
        <f t="shared" si="0"/>
        <v>0</v>
      </c>
    </row>
    <row r="23" spans="1:10" ht="15.75" hidden="1" thickBot="1">
      <c r="A23" s="6" t="s">
        <v>46</v>
      </c>
      <c r="B23" s="13" t="s">
        <v>47</v>
      </c>
      <c r="C23" s="14"/>
      <c r="D23" s="15">
        <v>266441</v>
      </c>
      <c r="E23" s="10">
        <v>1</v>
      </c>
      <c r="F23" s="34">
        <v>266441</v>
      </c>
      <c r="G23" s="16">
        <v>266441</v>
      </c>
      <c r="H23" s="33">
        <v>266441</v>
      </c>
      <c r="I23" s="17"/>
      <c r="J23" s="32">
        <f t="shared" si="0"/>
        <v>0</v>
      </c>
    </row>
    <row r="24" spans="1:10" ht="15.75" hidden="1" thickBot="1">
      <c r="A24" s="6" t="s">
        <v>48</v>
      </c>
      <c r="B24" s="13" t="s">
        <v>49</v>
      </c>
      <c r="C24" s="14"/>
      <c r="D24" s="15">
        <v>279578</v>
      </c>
      <c r="E24" s="10">
        <v>1</v>
      </c>
      <c r="F24" s="34">
        <v>279578</v>
      </c>
      <c r="G24" s="16">
        <v>279578</v>
      </c>
      <c r="H24" s="33">
        <v>279578</v>
      </c>
      <c r="I24" s="17"/>
      <c r="J24" s="32">
        <f t="shared" si="0"/>
        <v>0</v>
      </c>
    </row>
    <row r="25" spans="1:10" ht="15.75" hidden="1" thickBot="1">
      <c r="A25" s="6" t="s">
        <v>50</v>
      </c>
      <c r="B25" s="13" t="s">
        <v>51</v>
      </c>
      <c r="C25" s="14"/>
      <c r="D25" s="15">
        <v>306640</v>
      </c>
      <c r="E25" s="10">
        <v>1</v>
      </c>
      <c r="F25" s="34">
        <v>306640</v>
      </c>
      <c r="G25" s="16">
        <v>306640</v>
      </c>
      <c r="H25" s="33">
        <v>306640</v>
      </c>
      <c r="I25" s="17"/>
      <c r="J25" s="32">
        <f t="shared" si="0"/>
        <v>0</v>
      </c>
    </row>
    <row r="26" spans="1:10" ht="15.75" hidden="1" thickBot="1">
      <c r="A26" s="6" t="s">
        <v>52</v>
      </c>
      <c r="B26" s="13" t="s">
        <v>23</v>
      </c>
      <c r="C26" s="14"/>
      <c r="D26" s="15">
        <v>337052</v>
      </c>
      <c r="E26" s="10">
        <v>1</v>
      </c>
      <c r="F26" s="34">
        <v>337052</v>
      </c>
      <c r="G26" s="16">
        <v>337052</v>
      </c>
      <c r="H26" s="33">
        <v>337052</v>
      </c>
      <c r="I26" s="17"/>
      <c r="J26" s="32">
        <f t="shared" si="0"/>
        <v>0</v>
      </c>
    </row>
    <row r="27" spans="1:10" ht="15.75" hidden="1" thickBot="1">
      <c r="A27" s="6" t="s">
        <v>53</v>
      </c>
      <c r="B27" s="13" t="s">
        <v>54</v>
      </c>
      <c r="C27" s="14"/>
      <c r="D27" s="15">
        <v>406969</v>
      </c>
      <c r="E27" s="10">
        <v>1</v>
      </c>
      <c r="F27" s="34">
        <v>406969</v>
      </c>
      <c r="G27" s="16">
        <v>406969</v>
      </c>
      <c r="H27" s="33">
        <v>406969</v>
      </c>
      <c r="I27" s="17"/>
      <c r="J27" s="32">
        <f t="shared" si="0"/>
        <v>0</v>
      </c>
    </row>
    <row r="28" spans="1:10" ht="15.75" hidden="1" thickBot="1">
      <c r="A28" s="6" t="s">
        <v>55</v>
      </c>
      <c r="B28" s="13" t="s">
        <v>56</v>
      </c>
      <c r="C28" s="14"/>
      <c r="D28" s="15">
        <v>297214</v>
      </c>
      <c r="E28" s="10">
        <v>1</v>
      </c>
      <c r="F28" s="34">
        <v>297214</v>
      </c>
      <c r="G28" s="16">
        <v>297214</v>
      </c>
      <c r="H28" s="33">
        <v>297214</v>
      </c>
      <c r="I28" s="17"/>
      <c r="J28" s="32">
        <f t="shared" si="0"/>
        <v>0</v>
      </c>
    </row>
    <row r="29" spans="1:10" ht="39" hidden="1" thickBot="1">
      <c r="A29" s="6" t="s">
        <v>57</v>
      </c>
      <c r="B29" s="13" t="s">
        <v>58</v>
      </c>
      <c r="C29" s="14"/>
      <c r="D29" s="15">
        <v>327196</v>
      </c>
      <c r="E29" s="10">
        <v>1</v>
      </c>
      <c r="F29" s="34">
        <v>327196</v>
      </c>
      <c r="G29" s="16">
        <v>279757</v>
      </c>
      <c r="H29" s="33">
        <v>279757</v>
      </c>
      <c r="I29" s="17" t="s">
        <v>59</v>
      </c>
      <c r="J29" s="32">
        <f t="shared" si="0"/>
        <v>0</v>
      </c>
    </row>
    <row r="30" spans="1:10" ht="26.25" hidden="1" thickBot="1">
      <c r="A30" s="6" t="s">
        <v>60</v>
      </c>
      <c r="B30" s="13" t="s">
        <v>61</v>
      </c>
      <c r="C30" s="14"/>
      <c r="D30" s="15">
        <v>340560</v>
      </c>
      <c r="E30" s="10">
        <v>1</v>
      </c>
      <c r="F30" s="34">
        <v>340560</v>
      </c>
      <c r="G30" s="16">
        <v>292395</v>
      </c>
      <c r="H30" s="33">
        <v>292395</v>
      </c>
      <c r="I30" s="17" t="s">
        <v>62</v>
      </c>
      <c r="J30" s="32">
        <f t="shared" si="0"/>
        <v>0</v>
      </c>
    </row>
    <row r="31" spans="1:10" ht="15.75" hidden="1" thickBot="1">
      <c r="A31" s="6" t="s">
        <v>63</v>
      </c>
      <c r="B31" s="13" t="s">
        <v>64</v>
      </c>
      <c r="C31" s="38"/>
      <c r="D31" s="15">
        <v>369087</v>
      </c>
      <c r="E31" s="10">
        <v>1</v>
      </c>
      <c r="F31" s="34">
        <v>369087</v>
      </c>
      <c r="G31" s="16">
        <v>369087</v>
      </c>
      <c r="H31" s="33">
        <v>369087</v>
      </c>
      <c r="I31" s="17"/>
      <c r="J31" s="32">
        <f t="shared" si="0"/>
        <v>0</v>
      </c>
    </row>
    <row r="32" spans="1:10" ht="39" hidden="1" thickBot="1">
      <c r="A32" s="6" t="s">
        <v>65</v>
      </c>
      <c r="B32" s="13" t="s">
        <v>66</v>
      </c>
      <c r="C32" s="15"/>
      <c r="D32" s="15">
        <v>501945</v>
      </c>
      <c r="E32" s="10">
        <v>1</v>
      </c>
      <c r="F32" s="34">
        <v>501945</v>
      </c>
      <c r="G32" s="39">
        <v>445674</v>
      </c>
      <c r="H32" s="33">
        <v>445674</v>
      </c>
      <c r="I32" s="17" t="s">
        <v>59</v>
      </c>
      <c r="J32" s="32">
        <f t="shared" si="0"/>
        <v>0</v>
      </c>
    </row>
    <row r="33" spans="1:10" ht="15.75" hidden="1" thickBot="1">
      <c r="A33" s="6" t="s">
        <v>67</v>
      </c>
      <c r="B33" s="13" t="s">
        <v>68</v>
      </c>
      <c r="C33" s="38"/>
      <c r="D33" s="15">
        <v>404733</v>
      </c>
      <c r="E33" s="10">
        <v>1</v>
      </c>
      <c r="F33" s="34">
        <v>404733</v>
      </c>
      <c r="G33" s="16">
        <v>404733</v>
      </c>
      <c r="H33" s="33">
        <v>404733</v>
      </c>
      <c r="I33" s="17"/>
      <c r="J33" s="32">
        <f t="shared" si="0"/>
        <v>0</v>
      </c>
    </row>
    <row r="34" spans="1:10" ht="15.75" hidden="1" thickBot="1">
      <c r="A34" s="6" t="s">
        <v>69</v>
      </c>
      <c r="B34" s="13" t="s">
        <v>70</v>
      </c>
      <c r="C34" s="15"/>
      <c r="D34" s="15">
        <v>575830</v>
      </c>
      <c r="E34" s="10">
        <v>1</v>
      </c>
      <c r="F34" s="34">
        <v>575830</v>
      </c>
      <c r="G34" s="16">
        <v>575830</v>
      </c>
      <c r="H34" s="33">
        <v>575830</v>
      </c>
      <c r="I34" s="17"/>
      <c r="J34" s="32">
        <f t="shared" si="0"/>
        <v>0</v>
      </c>
    </row>
    <row r="35" spans="1:10" ht="15.75" hidden="1" thickBot="1">
      <c r="A35" s="6" t="s">
        <v>71</v>
      </c>
      <c r="B35" s="13" t="s">
        <v>72</v>
      </c>
      <c r="C35" s="38"/>
      <c r="D35" s="15">
        <v>433162</v>
      </c>
      <c r="E35" s="10">
        <v>1</v>
      </c>
      <c r="F35" s="34">
        <v>433162</v>
      </c>
      <c r="G35" s="16">
        <v>433162</v>
      </c>
      <c r="H35" s="33">
        <v>433162</v>
      </c>
      <c r="I35" s="40"/>
      <c r="J35" s="32">
        <f t="shared" si="0"/>
        <v>0</v>
      </c>
    </row>
    <row r="36" spans="1:10" ht="15.75" hidden="1" thickBot="1">
      <c r="A36" s="6" t="s">
        <v>73</v>
      </c>
      <c r="B36" s="18" t="s">
        <v>74</v>
      </c>
      <c r="C36" s="19"/>
      <c r="D36" s="20">
        <v>632644</v>
      </c>
      <c r="E36" s="21">
        <v>1</v>
      </c>
      <c r="F36" s="41">
        <v>632644</v>
      </c>
      <c r="G36" s="22">
        <v>632644</v>
      </c>
      <c r="H36" s="33">
        <v>632644</v>
      </c>
      <c r="I36" s="42"/>
      <c r="J36" s="32">
        <f t="shared" si="0"/>
        <v>0</v>
      </c>
    </row>
    <row r="37" spans="1:10" ht="16.5" hidden="1" thickBot="1">
      <c r="A37" s="6"/>
      <c r="B37" s="43" t="s">
        <v>75</v>
      </c>
      <c r="C37" s="36"/>
      <c r="D37" s="44"/>
      <c r="E37" s="27"/>
      <c r="F37" s="45"/>
      <c r="G37" s="29">
        <f>AVERAGE(G38:G43)</f>
        <v>278871.63333333336</v>
      </c>
      <c r="H37" s="26"/>
      <c r="I37" s="46"/>
      <c r="J37" s="32"/>
    </row>
    <row r="38" spans="1:10" ht="26.25" hidden="1" thickBot="1">
      <c r="A38" s="6" t="s">
        <v>76</v>
      </c>
      <c r="B38" s="7" t="s">
        <v>77</v>
      </c>
      <c r="C38" s="8"/>
      <c r="D38" s="9">
        <v>257687</v>
      </c>
      <c r="E38" s="10">
        <v>1</v>
      </c>
      <c r="F38" s="37">
        <v>257687</v>
      </c>
      <c r="G38" s="11">
        <v>227679.8</v>
      </c>
      <c r="H38" s="9">
        <v>227679.8</v>
      </c>
      <c r="I38" s="40" t="s">
        <v>78</v>
      </c>
      <c r="J38" s="32">
        <f t="shared" si="0"/>
        <v>0</v>
      </c>
    </row>
    <row r="39" spans="1:10" ht="26.25" hidden="1" thickBot="1">
      <c r="A39" s="6" t="s">
        <v>79</v>
      </c>
      <c r="B39" s="13" t="s">
        <v>80</v>
      </c>
      <c r="C39" s="14"/>
      <c r="D39" s="15">
        <v>270763</v>
      </c>
      <c r="E39" s="10">
        <v>1</v>
      </c>
      <c r="F39" s="34">
        <v>270763</v>
      </c>
      <c r="G39" s="16">
        <v>240755.8</v>
      </c>
      <c r="H39" s="15">
        <v>240755.8</v>
      </c>
      <c r="I39" s="40" t="s">
        <v>78</v>
      </c>
      <c r="J39" s="32">
        <f t="shared" si="0"/>
        <v>0</v>
      </c>
    </row>
    <row r="40" spans="1:10" ht="26.25" hidden="1" thickBot="1">
      <c r="A40" s="6" t="s">
        <v>81</v>
      </c>
      <c r="B40" s="13" t="s">
        <v>82</v>
      </c>
      <c r="C40" s="15"/>
      <c r="D40" s="15">
        <v>290556</v>
      </c>
      <c r="E40" s="10">
        <v>1</v>
      </c>
      <c r="F40" s="34">
        <v>290556</v>
      </c>
      <c r="G40" s="39">
        <v>260548.8</v>
      </c>
      <c r="H40" s="15">
        <v>260548.8</v>
      </c>
      <c r="I40" s="40" t="s">
        <v>78</v>
      </c>
      <c r="J40" s="32">
        <f t="shared" si="0"/>
        <v>0</v>
      </c>
    </row>
    <row r="41" spans="1:10" ht="26.25" hidden="1" thickBot="1">
      <c r="A41" s="6" t="s">
        <v>83</v>
      </c>
      <c r="B41" s="13" t="s">
        <v>84</v>
      </c>
      <c r="C41" s="14"/>
      <c r="D41" s="15">
        <v>315544</v>
      </c>
      <c r="E41" s="10">
        <v>1</v>
      </c>
      <c r="F41" s="34">
        <v>315544</v>
      </c>
      <c r="G41" s="16">
        <v>285536.8</v>
      </c>
      <c r="H41" s="15">
        <v>285536.8</v>
      </c>
      <c r="I41" s="40" t="s">
        <v>78</v>
      </c>
      <c r="J41" s="32">
        <f t="shared" si="0"/>
        <v>0</v>
      </c>
    </row>
    <row r="42" spans="1:10" ht="26.25" hidden="1" thickBot="1">
      <c r="A42" s="6" t="s">
        <v>85</v>
      </c>
      <c r="B42" s="13" t="s">
        <v>86</v>
      </c>
      <c r="C42" s="14"/>
      <c r="D42" s="15">
        <v>343516</v>
      </c>
      <c r="E42" s="10">
        <v>1</v>
      </c>
      <c r="F42" s="34">
        <v>343516</v>
      </c>
      <c r="G42" s="16">
        <v>313508.8</v>
      </c>
      <c r="H42" s="15">
        <v>313508.8</v>
      </c>
      <c r="I42" s="40" t="s">
        <v>78</v>
      </c>
      <c r="J42" s="32">
        <f t="shared" si="0"/>
        <v>0</v>
      </c>
    </row>
    <row r="43" spans="1:10" ht="26.25" hidden="1" thickBot="1">
      <c r="A43" s="6" t="s">
        <v>87</v>
      </c>
      <c r="B43" s="13" t="s">
        <v>88</v>
      </c>
      <c r="C43" s="14"/>
      <c r="D43" s="15">
        <v>375207</v>
      </c>
      <c r="E43" s="10">
        <v>1</v>
      </c>
      <c r="F43" s="34">
        <v>375207</v>
      </c>
      <c r="G43" s="16">
        <v>345199.8</v>
      </c>
      <c r="H43" s="15">
        <v>345199.8</v>
      </c>
      <c r="I43" s="40" t="s">
        <v>78</v>
      </c>
      <c r="J43" s="32">
        <f t="shared" si="0"/>
        <v>0</v>
      </c>
    </row>
    <row r="44" spans="1:10" ht="29.25" hidden="1" customHeight="1" thickBot="1">
      <c r="A44" s="6" t="s">
        <v>89</v>
      </c>
      <c r="B44" s="47" t="s">
        <v>90</v>
      </c>
      <c r="C44" s="14"/>
      <c r="D44" s="15">
        <v>74267</v>
      </c>
      <c r="E44" s="10">
        <v>1</v>
      </c>
      <c r="F44" s="34">
        <v>74267</v>
      </c>
      <c r="G44" s="16">
        <v>0</v>
      </c>
      <c r="H44" s="14"/>
      <c r="I44" s="141" t="s">
        <v>91</v>
      </c>
      <c r="J44" s="32">
        <f t="shared" si="0"/>
        <v>0</v>
      </c>
    </row>
    <row r="45" spans="1:10" ht="29.25" hidden="1" customHeight="1" thickBot="1">
      <c r="A45" s="6" t="s">
        <v>92</v>
      </c>
      <c r="B45" s="47" t="s">
        <v>93</v>
      </c>
      <c r="C45" s="14"/>
      <c r="D45" s="15">
        <v>86925</v>
      </c>
      <c r="E45" s="10">
        <v>1</v>
      </c>
      <c r="F45" s="34">
        <v>86925</v>
      </c>
      <c r="G45" s="16">
        <v>0</v>
      </c>
      <c r="H45" s="14"/>
      <c r="I45" s="142"/>
    </row>
    <row r="46" spans="1:10" ht="27" hidden="1" customHeight="1" thickBot="1">
      <c r="A46" s="6" t="s">
        <v>94</v>
      </c>
      <c r="B46" s="47" t="s">
        <v>95</v>
      </c>
      <c r="C46" s="14"/>
      <c r="D46" s="15">
        <v>107848</v>
      </c>
      <c r="E46" s="10">
        <v>1</v>
      </c>
      <c r="F46" s="34">
        <v>107848</v>
      </c>
      <c r="G46" s="16">
        <v>0</v>
      </c>
      <c r="H46" s="14"/>
      <c r="I46" s="142"/>
    </row>
    <row r="47" spans="1:10" ht="26.25" hidden="1" customHeight="1" thickBot="1">
      <c r="A47" s="6" t="s">
        <v>96</v>
      </c>
      <c r="B47" s="47" t="s">
        <v>97</v>
      </c>
      <c r="C47" s="14"/>
      <c r="D47" s="15">
        <v>132910</v>
      </c>
      <c r="E47" s="10">
        <v>1</v>
      </c>
      <c r="F47" s="34">
        <v>132910</v>
      </c>
      <c r="G47" s="16">
        <v>0</v>
      </c>
      <c r="H47" s="14"/>
      <c r="I47" s="142"/>
    </row>
    <row r="48" spans="1:10" ht="27.75" hidden="1" customHeight="1" thickBot="1">
      <c r="A48" s="6" t="s">
        <v>98</v>
      </c>
      <c r="B48" s="47" t="s">
        <v>99</v>
      </c>
      <c r="C48" s="14"/>
      <c r="D48" s="15">
        <v>160852</v>
      </c>
      <c r="E48" s="10">
        <v>1</v>
      </c>
      <c r="F48" s="34">
        <v>160852</v>
      </c>
      <c r="G48" s="16">
        <v>0</v>
      </c>
      <c r="H48" s="14"/>
      <c r="I48" s="142"/>
    </row>
    <row r="49" spans="1:10" ht="26.25" hidden="1" customHeight="1" thickBot="1">
      <c r="A49" s="6" t="s">
        <v>100</v>
      </c>
      <c r="B49" s="48" t="s">
        <v>101</v>
      </c>
      <c r="C49" s="19"/>
      <c r="D49" s="20">
        <v>193254</v>
      </c>
      <c r="E49" s="21">
        <v>1</v>
      </c>
      <c r="F49" s="41">
        <v>193254</v>
      </c>
      <c r="G49" s="22">
        <v>0</v>
      </c>
      <c r="H49" s="19"/>
      <c r="I49" s="143"/>
    </row>
    <row r="50" spans="1:10" ht="78" hidden="1" thickBot="1">
      <c r="A50" s="49" t="s">
        <v>102</v>
      </c>
      <c r="B50" s="50" t="s">
        <v>103</v>
      </c>
      <c r="C50" s="36"/>
      <c r="D50" s="44"/>
      <c r="E50" s="27"/>
      <c r="F50" s="51"/>
      <c r="G50" s="29"/>
      <c r="H50" s="26"/>
      <c r="I50" s="46"/>
    </row>
    <row r="51" spans="1:10" ht="16.5" hidden="1" thickBot="1">
      <c r="A51" s="49"/>
      <c r="B51" s="24" t="s">
        <v>104</v>
      </c>
      <c r="C51" s="25"/>
      <c r="D51" s="44"/>
      <c r="E51" s="52"/>
      <c r="F51" s="53"/>
      <c r="G51" s="29"/>
      <c r="H51" s="26"/>
      <c r="I51" s="46"/>
    </row>
    <row r="52" spans="1:10" ht="39" hidden="1" thickBot="1">
      <c r="A52" s="49" t="s">
        <v>105</v>
      </c>
      <c r="B52" s="7" t="s">
        <v>106</v>
      </c>
      <c r="C52" s="8"/>
      <c r="D52" s="9">
        <v>4997590</v>
      </c>
      <c r="E52" s="10">
        <v>1</v>
      </c>
      <c r="F52" s="9">
        <v>4997590</v>
      </c>
      <c r="G52" s="11">
        <v>4724555</v>
      </c>
      <c r="H52" s="9">
        <v>4724555</v>
      </c>
      <c r="I52" s="12" t="s">
        <v>107</v>
      </c>
      <c r="J52" s="32">
        <f>G52-H52</f>
        <v>0</v>
      </c>
    </row>
    <row r="53" spans="1:10" ht="39" hidden="1" thickBot="1">
      <c r="A53" s="49" t="s">
        <v>108</v>
      </c>
      <c r="B53" s="13" t="s">
        <v>109</v>
      </c>
      <c r="C53" s="14"/>
      <c r="D53" s="15">
        <v>5119412</v>
      </c>
      <c r="E53" s="10">
        <v>1</v>
      </c>
      <c r="F53" s="15">
        <v>5119412</v>
      </c>
      <c r="G53" s="16">
        <v>4839727</v>
      </c>
      <c r="H53" s="15">
        <v>4839727</v>
      </c>
      <c r="I53" s="12" t="s">
        <v>107</v>
      </c>
      <c r="J53" s="32">
        <f t="shared" ref="J53:J116" si="1">G53-H53</f>
        <v>0</v>
      </c>
    </row>
    <row r="54" spans="1:10" ht="39" hidden="1" thickBot="1">
      <c r="A54" s="49" t="s">
        <v>110</v>
      </c>
      <c r="B54" s="13" t="s">
        <v>111</v>
      </c>
      <c r="C54" s="14"/>
      <c r="D54" s="15">
        <v>5228820</v>
      </c>
      <c r="E54" s="10">
        <v>1</v>
      </c>
      <c r="F54" s="15">
        <v>5228820</v>
      </c>
      <c r="G54" s="16">
        <v>4943163</v>
      </c>
      <c r="H54" s="15">
        <v>4943163</v>
      </c>
      <c r="I54" s="12" t="s">
        <v>107</v>
      </c>
      <c r="J54" s="32">
        <f t="shared" si="1"/>
        <v>0</v>
      </c>
    </row>
    <row r="55" spans="1:10" ht="39" hidden="1" thickBot="1">
      <c r="A55" s="49" t="s">
        <v>112</v>
      </c>
      <c r="B55" s="54" t="s">
        <v>113</v>
      </c>
      <c r="C55" s="54"/>
      <c r="D55" s="15">
        <v>5333574</v>
      </c>
      <c r="E55" s="10">
        <v>1</v>
      </c>
      <c r="F55" s="15">
        <v>5333574</v>
      </c>
      <c r="G55" s="16">
        <v>5042199</v>
      </c>
      <c r="H55" s="55">
        <v>5042199</v>
      </c>
      <c r="I55" s="12" t="s">
        <v>107</v>
      </c>
      <c r="J55" s="32">
        <f t="shared" si="1"/>
        <v>0</v>
      </c>
    </row>
    <row r="56" spans="1:10" ht="39" hidden="1" thickBot="1">
      <c r="A56" s="49" t="s">
        <v>114</v>
      </c>
      <c r="B56" s="54" t="s">
        <v>115</v>
      </c>
      <c r="C56" s="54"/>
      <c r="D56" s="15">
        <v>5645063</v>
      </c>
      <c r="E56" s="10">
        <v>1</v>
      </c>
      <c r="F56" s="15">
        <v>5645063</v>
      </c>
      <c r="G56" s="16">
        <v>5336684</v>
      </c>
      <c r="H56" s="55">
        <v>5336684</v>
      </c>
      <c r="I56" s="12" t="s">
        <v>107</v>
      </c>
      <c r="J56" s="32">
        <f t="shared" si="1"/>
        <v>0</v>
      </c>
    </row>
    <row r="57" spans="1:10" ht="39" hidden="1" thickBot="1">
      <c r="A57" s="49" t="s">
        <v>116</v>
      </c>
      <c r="B57" s="54" t="s">
        <v>117</v>
      </c>
      <c r="C57" s="54"/>
      <c r="D57" s="15">
        <v>5860447</v>
      </c>
      <c r="E57" s="10">
        <v>1</v>
      </c>
      <c r="F57" s="15">
        <v>5860447</v>
      </c>
      <c r="G57" s="16">
        <v>5540311</v>
      </c>
      <c r="H57" s="55">
        <v>5540311</v>
      </c>
      <c r="I57" s="12" t="s">
        <v>107</v>
      </c>
      <c r="J57" s="32">
        <f t="shared" si="1"/>
        <v>0</v>
      </c>
    </row>
    <row r="58" spans="1:10" ht="39" hidden="1" thickBot="1">
      <c r="A58" s="49" t="s">
        <v>118</v>
      </c>
      <c r="B58" s="54" t="s">
        <v>119</v>
      </c>
      <c r="C58" s="54"/>
      <c r="D58" s="15">
        <v>6622340</v>
      </c>
      <c r="E58" s="10">
        <v>1</v>
      </c>
      <c r="F58" s="15">
        <v>6622340</v>
      </c>
      <c r="G58" s="16">
        <v>6260613</v>
      </c>
      <c r="H58" s="55">
        <v>6260613</v>
      </c>
      <c r="I58" s="12" t="s">
        <v>107</v>
      </c>
      <c r="J58" s="32">
        <f t="shared" si="1"/>
        <v>0</v>
      </c>
    </row>
    <row r="59" spans="1:10" ht="39" hidden="1" thickBot="1">
      <c r="A59" s="49" t="s">
        <v>120</v>
      </c>
      <c r="B59" s="54" t="s">
        <v>121</v>
      </c>
      <c r="C59" s="54"/>
      <c r="D59" s="15">
        <v>7270671</v>
      </c>
      <c r="E59" s="10">
        <v>1</v>
      </c>
      <c r="F59" s="15">
        <v>7270671</v>
      </c>
      <c r="G59" s="16">
        <v>6873554</v>
      </c>
      <c r="H59" s="55">
        <v>6873554</v>
      </c>
      <c r="I59" s="12" t="s">
        <v>107</v>
      </c>
      <c r="J59" s="32">
        <f t="shared" si="1"/>
        <v>0</v>
      </c>
    </row>
    <row r="60" spans="1:10" ht="39" hidden="1" thickBot="1">
      <c r="A60" s="49" t="s">
        <v>122</v>
      </c>
      <c r="B60" s="54" t="s">
        <v>123</v>
      </c>
      <c r="C60" s="54"/>
      <c r="D60" s="15">
        <v>8467580</v>
      </c>
      <c r="E60" s="10">
        <v>1</v>
      </c>
      <c r="F60" s="15">
        <v>8467580</v>
      </c>
      <c r="G60" s="16">
        <v>8005126</v>
      </c>
      <c r="H60" s="55">
        <v>8005126</v>
      </c>
      <c r="I60" s="12" t="s">
        <v>107</v>
      </c>
      <c r="J60" s="32">
        <f t="shared" si="1"/>
        <v>0</v>
      </c>
    </row>
    <row r="61" spans="1:10" ht="39" hidden="1" thickBot="1">
      <c r="A61" s="49" t="s">
        <v>124</v>
      </c>
      <c r="B61" s="54" t="s">
        <v>125</v>
      </c>
      <c r="C61" s="54"/>
      <c r="D61" s="15">
        <v>9716904</v>
      </c>
      <c r="E61" s="10">
        <v>1</v>
      </c>
      <c r="F61" s="15">
        <v>9716904</v>
      </c>
      <c r="G61" s="16">
        <v>9186027</v>
      </c>
      <c r="H61" s="55">
        <v>9186027</v>
      </c>
      <c r="I61" s="12" t="s">
        <v>107</v>
      </c>
      <c r="J61" s="32">
        <f t="shared" si="1"/>
        <v>0</v>
      </c>
    </row>
    <row r="62" spans="1:10" ht="39" hidden="1" thickBot="1">
      <c r="A62" s="49" t="s">
        <v>126</v>
      </c>
      <c r="B62" s="54" t="s">
        <v>127</v>
      </c>
      <c r="C62" s="54"/>
      <c r="D62" s="15">
        <v>10281640</v>
      </c>
      <c r="E62" s="10">
        <v>1</v>
      </c>
      <c r="F62" s="15">
        <v>10281640</v>
      </c>
      <c r="G62" s="16">
        <v>9719907</v>
      </c>
      <c r="H62" s="55">
        <v>9719907</v>
      </c>
      <c r="I62" s="12" t="s">
        <v>107</v>
      </c>
      <c r="J62" s="32">
        <f t="shared" si="1"/>
        <v>0</v>
      </c>
    </row>
    <row r="63" spans="1:10" ht="39" hidden="1" thickBot="1">
      <c r="A63" s="49" t="s">
        <v>128</v>
      </c>
      <c r="B63" s="54" t="s">
        <v>129</v>
      </c>
      <c r="C63" s="54"/>
      <c r="D63" s="15">
        <v>10500428</v>
      </c>
      <c r="E63" s="10">
        <v>1</v>
      </c>
      <c r="F63" s="15">
        <v>10500428</v>
      </c>
      <c r="G63" s="16">
        <v>9926780</v>
      </c>
      <c r="H63" s="55">
        <v>9926780</v>
      </c>
      <c r="I63" s="12" t="s">
        <v>107</v>
      </c>
      <c r="J63" s="32">
        <f t="shared" si="1"/>
        <v>0</v>
      </c>
    </row>
    <row r="64" spans="1:10" ht="39" hidden="1" thickBot="1">
      <c r="A64" s="49" t="s">
        <v>130</v>
      </c>
      <c r="B64" s="54" t="s">
        <v>131</v>
      </c>
      <c r="C64" s="54"/>
      <c r="D64" s="15">
        <v>10709937</v>
      </c>
      <c r="E64" s="10">
        <v>1</v>
      </c>
      <c r="F64" s="15">
        <v>10709937</v>
      </c>
      <c r="G64" s="16">
        <v>10124852</v>
      </c>
      <c r="H64" s="55">
        <v>10124852</v>
      </c>
      <c r="I64" s="12" t="s">
        <v>107</v>
      </c>
      <c r="J64" s="32">
        <f t="shared" si="1"/>
        <v>0</v>
      </c>
    </row>
    <row r="65" spans="1:10" ht="39" hidden="1" thickBot="1">
      <c r="A65" s="49" t="s">
        <v>132</v>
      </c>
      <c r="B65" s="54" t="s">
        <v>133</v>
      </c>
      <c r="C65" s="54"/>
      <c r="D65" s="15">
        <v>11332914</v>
      </c>
      <c r="E65" s="10">
        <v>1</v>
      </c>
      <c r="F65" s="15">
        <v>11332914</v>
      </c>
      <c r="G65" s="16">
        <v>10713822</v>
      </c>
      <c r="H65" s="55">
        <v>10713822</v>
      </c>
      <c r="I65" s="12" t="s">
        <v>107</v>
      </c>
      <c r="J65" s="32">
        <f t="shared" si="1"/>
        <v>0</v>
      </c>
    </row>
    <row r="66" spans="1:10" ht="39" hidden="1" thickBot="1">
      <c r="A66" s="49" t="s">
        <v>134</v>
      </c>
      <c r="B66" s="54" t="s">
        <v>135</v>
      </c>
      <c r="C66" s="54"/>
      <c r="D66" s="15">
        <v>11763682</v>
      </c>
      <c r="E66" s="10">
        <v>1</v>
      </c>
      <c r="F66" s="15">
        <v>11763682</v>
      </c>
      <c r="G66" s="16">
        <v>11121076</v>
      </c>
      <c r="H66" s="55">
        <v>11121076</v>
      </c>
      <c r="I66" s="12" t="s">
        <v>107</v>
      </c>
      <c r="J66" s="32">
        <f t="shared" si="1"/>
        <v>0</v>
      </c>
    </row>
    <row r="67" spans="1:10" ht="39" hidden="1" thickBot="1">
      <c r="A67" s="49" t="s">
        <v>136</v>
      </c>
      <c r="B67" s="54" t="s">
        <v>137</v>
      </c>
      <c r="C67" s="54"/>
      <c r="D67" s="15">
        <v>13287466</v>
      </c>
      <c r="E67" s="10">
        <v>1</v>
      </c>
      <c r="F67" s="15">
        <v>13287466</v>
      </c>
      <c r="G67" s="16">
        <v>12561679</v>
      </c>
      <c r="H67" s="55">
        <v>12561679</v>
      </c>
      <c r="I67" s="12" t="s">
        <v>107</v>
      </c>
      <c r="J67" s="32">
        <f t="shared" si="1"/>
        <v>0</v>
      </c>
    </row>
    <row r="68" spans="1:10" ht="39" hidden="1" thickBot="1">
      <c r="A68" s="49" t="s">
        <v>138</v>
      </c>
      <c r="B68" s="54" t="s">
        <v>139</v>
      </c>
      <c r="C68" s="54"/>
      <c r="D68" s="15">
        <v>14584130</v>
      </c>
      <c r="E68" s="10">
        <v>1</v>
      </c>
      <c r="F68" s="15">
        <v>14584130</v>
      </c>
      <c r="G68" s="16">
        <v>13787561</v>
      </c>
      <c r="H68" s="55">
        <v>13787561</v>
      </c>
      <c r="I68" s="12" t="s">
        <v>107</v>
      </c>
      <c r="J68" s="32">
        <f t="shared" si="1"/>
        <v>0</v>
      </c>
    </row>
    <row r="69" spans="1:10" ht="39" hidden="1" thickBot="1">
      <c r="A69" s="49" t="s">
        <v>140</v>
      </c>
      <c r="B69" s="56" t="s">
        <v>141</v>
      </c>
      <c r="C69" s="56"/>
      <c r="D69" s="20">
        <v>16977512</v>
      </c>
      <c r="E69" s="21">
        <v>1</v>
      </c>
      <c r="F69" s="20">
        <v>16977512</v>
      </c>
      <c r="G69" s="22">
        <v>16050295</v>
      </c>
      <c r="H69" s="57">
        <v>16050295</v>
      </c>
      <c r="I69" s="12" t="s">
        <v>107</v>
      </c>
      <c r="J69" s="32">
        <f t="shared" si="1"/>
        <v>0</v>
      </c>
    </row>
    <row r="70" spans="1:10" ht="15.75" hidden="1" thickBot="1">
      <c r="A70" s="49"/>
      <c r="B70" s="58" t="s">
        <v>142</v>
      </c>
      <c r="C70" s="59"/>
      <c r="D70" s="44"/>
      <c r="E70" s="27"/>
      <c r="F70" s="60"/>
      <c r="G70" s="29"/>
      <c r="H70" s="61"/>
      <c r="I70" s="30"/>
      <c r="J70" s="32">
        <f t="shared" si="1"/>
        <v>0</v>
      </c>
    </row>
    <row r="71" spans="1:10" ht="39" hidden="1" thickBot="1">
      <c r="A71" s="49" t="s">
        <v>143</v>
      </c>
      <c r="B71" s="62" t="s">
        <v>144</v>
      </c>
      <c r="C71" s="62"/>
      <c r="D71" s="9">
        <v>988142</v>
      </c>
      <c r="E71" s="10">
        <v>1</v>
      </c>
      <c r="F71" s="9">
        <v>988142</v>
      </c>
      <c r="G71" s="11">
        <v>934135</v>
      </c>
      <c r="H71" s="63">
        <v>934135</v>
      </c>
      <c r="I71" s="12" t="s">
        <v>107</v>
      </c>
      <c r="J71" s="32">
        <f t="shared" si="1"/>
        <v>0</v>
      </c>
    </row>
    <row r="72" spans="1:10" ht="39" hidden="1" thickBot="1">
      <c r="A72" s="49" t="s">
        <v>145</v>
      </c>
      <c r="B72" s="54" t="s">
        <v>146</v>
      </c>
      <c r="C72" s="54"/>
      <c r="D72" s="15">
        <v>1007387</v>
      </c>
      <c r="E72" s="10">
        <v>1</v>
      </c>
      <c r="F72" s="15">
        <v>1007387</v>
      </c>
      <c r="G72" s="16">
        <v>952328</v>
      </c>
      <c r="H72" s="55">
        <v>952328</v>
      </c>
      <c r="I72" s="12" t="s">
        <v>107</v>
      </c>
      <c r="J72" s="32">
        <f t="shared" si="1"/>
        <v>0</v>
      </c>
    </row>
    <row r="73" spans="1:10" ht="39" hidden="1" thickBot="1">
      <c r="A73" s="49" t="s">
        <v>147</v>
      </c>
      <c r="B73" s="54" t="s">
        <v>148</v>
      </c>
      <c r="C73" s="54"/>
      <c r="D73" s="15">
        <v>1168363</v>
      </c>
      <c r="E73" s="10">
        <v>1</v>
      </c>
      <c r="F73" s="15">
        <v>1168363</v>
      </c>
      <c r="G73" s="16">
        <v>1104517</v>
      </c>
      <c r="H73" s="55">
        <v>1104517</v>
      </c>
      <c r="I73" s="12" t="s">
        <v>107</v>
      </c>
      <c r="J73" s="32">
        <f t="shared" si="1"/>
        <v>0</v>
      </c>
    </row>
    <row r="74" spans="1:10" ht="39" hidden="1" thickBot="1">
      <c r="A74" s="49" t="s">
        <v>149</v>
      </c>
      <c r="B74" s="54" t="s">
        <v>150</v>
      </c>
      <c r="C74" s="54"/>
      <c r="D74" s="15">
        <v>2601941</v>
      </c>
      <c r="E74" s="10">
        <v>1</v>
      </c>
      <c r="F74" s="15">
        <v>2601941</v>
      </c>
      <c r="G74" s="16">
        <v>2459482</v>
      </c>
      <c r="H74" s="55">
        <v>2459482</v>
      </c>
      <c r="I74" s="12" t="s">
        <v>107</v>
      </c>
      <c r="J74" s="32">
        <f t="shared" si="1"/>
        <v>0</v>
      </c>
    </row>
    <row r="75" spans="1:10" ht="39" hidden="1" thickBot="1">
      <c r="A75" s="49" t="s">
        <v>151</v>
      </c>
      <c r="B75" s="54" t="s">
        <v>152</v>
      </c>
      <c r="C75" s="54"/>
      <c r="D75" s="15">
        <v>2615134</v>
      </c>
      <c r="E75" s="10">
        <v>1</v>
      </c>
      <c r="F75" s="15">
        <v>2615134</v>
      </c>
      <c r="G75" s="16">
        <v>2471968</v>
      </c>
      <c r="H75" s="55">
        <v>2471968</v>
      </c>
      <c r="I75" s="12" t="s">
        <v>107</v>
      </c>
      <c r="J75" s="32">
        <f t="shared" si="1"/>
        <v>0</v>
      </c>
    </row>
    <row r="76" spans="1:10" ht="39" hidden="1" thickBot="1">
      <c r="A76" s="49" t="s">
        <v>153</v>
      </c>
      <c r="B76" s="54" t="s">
        <v>154</v>
      </c>
      <c r="C76" s="54"/>
      <c r="D76" s="15">
        <v>2651877</v>
      </c>
      <c r="E76" s="10">
        <v>1</v>
      </c>
      <c r="F76" s="15">
        <v>2651877</v>
      </c>
      <c r="G76" s="16">
        <v>2506705</v>
      </c>
      <c r="H76" s="55">
        <v>2506705</v>
      </c>
      <c r="I76" s="12" t="s">
        <v>107</v>
      </c>
      <c r="J76" s="32">
        <f t="shared" si="1"/>
        <v>0</v>
      </c>
    </row>
    <row r="77" spans="1:10" ht="39" hidden="1" thickBot="1">
      <c r="A77" s="49" t="s">
        <v>155</v>
      </c>
      <c r="B77" s="54" t="s">
        <v>156</v>
      </c>
      <c r="C77" s="54"/>
      <c r="D77" s="15">
        <v>2728865</v>
      </c>
      <c r="E77" s="10">
        <v>1</v>
      </c>
      <c r="F77" s="15">
        <v>2728865</v>
      </c>
      <c r="G77" s="16">
        <v>2579491</v>
      </c>
      <c r="H77" s="55">
        <v>2579491</v>
      </c>
      <c r="I77" s="12" t="s">
        <v>107</v>
      </c>
      <c r="J77" s="32">
        <f t="shared" si="1"/>
        <v>0</v>
      </c>
    </row>
    <row r="78" spans="1:10" ht="39" hidden="1" thickBot="1">
      <c r="A78" s="49" t="s">
        <v>157</v>
      </c>
      <c r="B78" s="54" t="s">
        <v>158</v>
      </c>
      <c r="C78" s="54"/>
      <c r="D78" s="15">
        <v>2802124</v>
      </c>
      <c r="E78" s="10">
        <v>1</v>
      </c>
      <c r="F78" s="15">
        <v>2802124</v>
      </c>
      <c r="G78" s="16">
        <v>2648790</v>
      </c>
      <c r="H78" s="55">
        <v>2648790</v>
      </c>
      <c r="I78" s="12" t="s">
        <v>107</v>
      </c>
      <c r="J78" s="32">
        <f t="shared" si="1"/>
        <v>0</v>
      </c>
    </row>
    <row r="79" spans="1:10" ht="39" hidden="1" thickBot="1">
      <c r="A79" s="49" t="s">
        <v>159</v>
      </c>
      <c r="B79" s="54" t="s">
        <v>160</v>
      </c>
      <c r="C79" s="54"/>
      <c r="D79" s="15">
        <v>1896702</v>
      </c>
      <c r="E79" s="10">
        <v>1</v>
      </c>
      <c r="F79" s="15">
        <v>1896702</v>
      </c>
      <c r="G79" s="16">
        <v>1792994</v>
      </c>
      <c r="H79" s="55">
        <v>1792994</v>
      </c>
      <c r="I79" s="12" t="s">
        <v>107</v>
      </c>
      <c r="J79" s="32">
        <f t="shared" si="1"/>
        <v>0</v>
      </c>
    </row>
    <row r="80" spans="1:10" ht="39" hidden="1" thickBot="1">
      <c r="A80" s="49" t="s">
        <v>161</v>
      </c>
      <c r="B80" s="54" t="s">
        <v>162</v>
      </c>
      <c r="C80" s="54"/>
      <c r="D80" s="15">
        <v>1891995</v>
      </c>
      <c r="E80" s="10">
        <v>1</v>
      </c>
      <c r="F80" s="15">
        <v>1891995</v>
      </c>
      <c r="G80" s="16">
        <v>1788543</v>
      </c>
      <c r="H80" s="55">
        <v>1788543</v>
      </c>
      <c r="I80" s="12" t="s">
        <v>107</v>
      </c>
      <c r="J80" s="32">
        <f t="shared" si="1"/>
        <v>0</v>
      </c>
    </row>
    <row r="81" spans="1:10" ht="39" hidden="1" thickBot="1">
      <c r="A81" s="49" t="s">
        <v>163</v>
      </c>
      <c r="B81" s="54" t="s">
        <v>164</v>
      </c>
      <c r="C81" s="54"/>
      <c r="D81" s="15">
        <v>2201840</v>
      </c>
      <c r="E81" s="10">
        <v>1</v>
      </c>
      <c r="F81" s="15">
        <v>2201840</v>
      </c>
      <c r="G81" s="16">
        <v>2081445</v>
      </c>
      <c r="H81" s="55">
        <v>2081445</v>
      </c>
      <c r="I81" s="12" t="s">
        <v>107</v>
      </c>
      <c r="J81" s="32">
        <f t="shared" si="1"/>
        <v>0</v>
      </c>
    </row>
    <row r="82" spans="1:10" ht="39" hidden="1" thickBot="1">
      <c r="A82" s="49" t="s">
        <v>165</v>
      </c>
      <c r="B82" s="54" t="s">
        <v>166</v>
      </c>
      <c r="C82" s="54"/>
      <c r="D82" s="15">
        <v>5202955</v>
      </c>
      <c r="E82" s="10">
        <v>1</v>
      </c>
      <c r="F82" s="15">
        <v>5202955</v>
      </c>
      <c r="G82" s="16">
        <v>4918085</v>
      </c>
      <c r="H82" s="55">
        <v>4918085</v>
      </c>
      <c r="I82" s="12" t="s">
        <v>107</v>
      </c>
      <c r="J82" s="32">
        <f t="shared" si="1"/>
        <v>0</v>
      </c>
    </row>
    <row r="83" spans="1:10" ht="39" hidden="1" thickBot="1">
      <c r="A83" s="49" t="s">
        <v>167</v>
      </c>
      <c r="B83" s="54" t="s">
        <v>168</v>
      </c>
      <c r="C83" s="54"/>
      <c r="D83" s="15">
        <v>5229659</v>
      </c>
      <c r="E83" s="10">
        <v>1</v>
      </c>
      <c r="F83" s="15">
        <v>5229659</v>
      </c>
      <c r="G83" s="16">
        <v>4943358</v>
      </c>
      <c r="H83" s="55">
        <v>4943358</v>
      </c>
      <c r="I83" s="12" t="s">
        <v>107</v>
      </c>
      <c r="J83" s="32">
        <f t="shared" si="1"/>
        <v>0</v>
      </c>
    </row>
    <row r="84" spans="1:10" ht="39" hidden="1" thickBot="1">
      <c r="A84" s="49" t="s">
        <v>169</v>
      </c>
      <c r="B84" s="54" t="s">
        <v>170</v>
      </c>
      <c r="C84" s="54"/>
      <c r="D84" s="15">
        <v>5301514</v>
      </c>
      <c r="E84" s="10">
        <v>1</v>
      </c>
      <c r="F84" s="15">
        <v>5301514</v>
      </c>
      <c r="G84" s="16">
        <v>5012322</v>
      </c>
      <c r="H84" s="55">
        <v>5012322</v>
      </c>
      <c r="I84" s="12" t="s">
        <v>107</v>
      </c>
      <c r="J84" s="32">
        <f t="shared" si="1"/>
        <v>0</v>
      </c>
    </row>
    <row r="85" spans="1:10" ht="39" hidden="1" thickBot="1">
      <c r="A85" s="49" t="s">
        <v>171</v>
      </c>
      <c r="B85" s="54" t="s">
        <v>172</v>
      </c>
      <c r="C85" s="54"/>
      <c r="D85" s="15">
        <v>5456804</v>
      </c>
      <c r="E85" s="10">
        <v>1</v>
      </c>
      <c r="F85" s="15">
        <v>5456804</v>
      </c>
      <c r="G85" s="16">
        <v>5158103</v>
      </c>
      <c r="H85" s="55">
        <v>5158103</v>
      </c>
      <c r="I85" s="12" t="s">
        <v>107</v>
      </c>
      <c r="J85" s="32">
        <f t="shared" si="1"/>
        <v>0</v>
      </c>
    </row>
    <row r="86" spans="1:10" ht="39" hidden="1" thickBot="1">
      <c r="A86" s="49" t="s">
        <v>173</v>
      </c>
      <c r="B86" s="56" t="s">
        <v>174</v>
      </c>
      <c r="C86" s="56"/>
      <c r="D86" s="20">
        <v>5603314</v>
      </c>
      <c r="E86" s="21">
        <v>1</v>
      </c>
      <c r="F86" s="20">
        <v>5603314</v>
      </c>
      <c r="G86" s="16">
        <v>5296695</v>
      </c>
      <c r="H86" s="55">
        <v>5296695</v>
      </c>
      <c r="I86" s="12" t="s">
        <v>107</v>
      </c>
      <c r="J86" s="32">
        <f t="shared" si="1"/>
        <v>0</v>
      </c>
    </row>
    <row r="87" spans="1:10" ht="15.75" hidden="1" thickBot="1">
      <c r="A87" s="49"/>
      <c r="B87" s="58" t="s">
        <v>175</v>
      </c>
      <c r="C87" s="59"/>
      <c r="D87" s="44"/>
      <c r="E87" s="27"/>
      <c r="F87" s="60"/>
      <c r="G87" s="64"/>
      <c r="H87" s="65"/>
      <c r="I87" s="66"/>
      <c r="J87" s="32">
        <f t="shared" si="1"/>
        <v>0</v>
      </c>
    </row>
    <row r="88" spans="1:10" ht="15.75" hidden="1" thickBot="1">
      <c r="A88" s="49" t="s">
        <v>176</v>
      </c>
      <c r="B88" s="62" t="s">
        <v>177</v>
      </c>
      <c r="C88" s="62"/>
      <c r="D88" s="9">
        <v>477724.18</v>
      </c>
      <c r="E88" s="10">
        <v>1</v>
      </c>
      <c r="F88" s="67">
        <v>477724.18</v>
      </c>
      <c r="G88" s="16">
        <v>477724.18</v>
      </c>
      <c r="H88" s="55">
        <v>477724.18</v>
      </c>
      <c r="I88" s="40"/>
      <c r="J88" s="32">
        <f t="shared" si="1"/>
        <v>0</v>
      </c>
    </row>
    <row r="89" spans="1:10" ht="15.75" hidden="1" thickBot="1">
      <c r="A89" s="49" t="s">
        <v>178</v>
      </c>
      <c r="B89" s="54" t="s">
        <v>179</v>
      </c>
      <c r="C89" s="54"/>
      <c r="D89" s="15">
        <v>711307</v>
      </c>
      <c r="E89" s="10">
        <v>1</v>
      </c>
      <c r="F89" s="15">
        <v>711307</v>
      </c>
      <c r="G89" s="16">
        <v>711307</v>
      </c>
      <c r="H89" s="55">
        <v>711307</v>
      </c>
      <c r="I89" s="40"/>
      <c r="J89" s="32">
        <f t="shared" si="1"/>
        <v>0</v>
      </c>
    </row>
    <row r="90" spans="1:10" ht="26.25" hidden="1" thickBot="1">
      <c r="A90" s="49" t="s">
        <v>180</v>
      </c>
      <c r="B90" s="54" t="s">
        <v>181</v>
      </c>
      <c r="C90" s="54"/>
      <c r="D90" s="15">
        <v>909653</v>
      </c>
      <c r="E90" s="10">
        <v>1</v>
      </c>
      <c r="F90" s="15">
        <v>909653</v>
      </c>
      <c r="G90" s="16">
        <v>909653</v>
      </c>
      <c r="H90" s="68">
        <v>909653</v>
      </c>
      <c r="I90" s="40" t="s">
        <v>182</v>
      </c>
      <c r="J90" s="32">
        <f t="shared" si="1"/>
        <v>0</v>
      </c>
    </row>
    <row r="91" spans="1:10" ht="15.75" hidden="1" thickBot="1">
      <c r="A91" s="49" t="s">
        <v>183</v>
      </c>
      <c r="B91" s="54" t="s">
        <v>184</v>
      </c>
      <c r="C91" s="54"/>
      <c r="D91" s="15">
        <v>663809</v>
      </c>
      <c r="E91" s="10">
        <v>1</v>
      </c>
      <c r="F91" s="15">
        <v>663809</v>
      </c>
      <c r="G91" s="16">
        <v>663809</v>
      </c>
      <c r="H91" s="15">
        <v>663809</v>
      </c>
      <c r="I91" s="40"/>
      <c r="J91" s="32">
        <f t="shared" si="1"/>
        <v>0</v>
      </c>
    </row>
    <row r="92" spans="1:10" ht="25.5" hidden="1" customHeight="1" thickBot="1">
      <c r="A92" s="49" t="s">
        <v>185</v>
      </c>
      <c r="B92" s="54" t="s">
        <v>186</v>
      </c>
      <c r="C92" s="54"/>
      <c r="D92" s="15">
        <v>976171</v>
      </c>
      <c r="E92" s="10">
        <v>1</v>
      </c>
      <c r="F92" s="15">
        <v>976171</v>
      </c>
      <c r="G92" s="16">
        <v>976171</v>
      </c>
      <c r="H92" s="55">
        <v>976171</v>
      </c>
      <c r="I92" s="40" t="s">
        <v>182</v>
      </c>
      <c r="J92" s="32">
        <f t="shared" si="1"/>
        <v>0</v>
      </c>
    </row>
    <row r="93" spans="1:10" ht="15.75" hidden="1" thickBot="1">
      <c r="A93" s="49" t="s">
        <v>187</v>
      </c>
      <c r="B93" s="54" t="s">
        <v>188</v>
      </c>
      <c r="C93" s="54"/>
      <c r="D93" s="15">
        <v>795865</v>
      </c>
      <c r="E93" s="10">
        <v>1</v>
      </c>
      <c r="F93" s="15">
        <v>795865</v>
      </c>
      <c r="G93" s="16">
        <v>795865</v>
      </c>
      <c r="H93" s="55">
        <v>795865</v>
      </c>
      <c r="I93" s="40"/>
      <c r="J93" s="32">
        <f t="shared" si="1"/>
        <v>0</v>
      </c>
    </row>
    <row r="94" spans="1:10" ht="27" hidden="1" customHeight="1" thickBot="1">
      <c r="A94" s="49" t="s">
        <v>189</v>
      </c>
      <c r="B94" s="54" t="s">
        <v>190</v>
      </c>
      <c r="C94" s="54"/>
      <c r="D94" s="15">
        <v>1080665</v>
      </c>
      <c r="E94" s="10">
        <v>1</v>
      </c>
      <c r="F94" s="15">
        <v>1080665</v>
      </c>
      <c r="G94" s="16">
        <v>1080665</v>
      </c>
      <c r="H94" s="55">
        <v>1080665</v>
      </c>
      <c r="I94" s="40" t="s">
        <v>182</v>
      </c>
      <c r="J94" s="32">
        <f t="shared" si="1"/>
        <v>0</v>
      </c>
    </row>
    <row r="95" spans="1:10" ht="15.75" hidden="1" thickBot="1">
      <c r="A95" s="49" t="s">
        <v>191</v>
      </c>
      <c r="B95" s="54" t="s">
        <v>192</v>
      </c>
      <c r="C95" s="54"/>
      <c r="D95" s="15">
        <v>834228</v>
      </c>
      <c r="E95" s="10">
        <v>1</v>
      </c>
      <c r="F95" s="15">
        <v>834228</v>
      </c>
      <c r="G95" s="16">
        <v>834228</v>
      </c>
      <c r="H95" s="55">
        <v>834228</v>
      </c>
      <c r="I95" s="40"/>
      <c r="J95" s="32">
        <f t="shared" si="1"/>
        <v>0</v>
      </c>
    </row>
    <row r="96" spans="1:10" ht="15.75" hidden="1" thickBot="1">
      <c r="A96" s="49" t="s">
        <v>193</v>
      </c>
      <c r="B96" s="54" t="s">
        <v>194</v>
      </c>
      <c r="C96" s="54"/>
      <c r="D96" s="15">
        <v>1069627</v>
      </c>
      <c r="E96" s="10">
        <v>1</v>
      </c>
      <c r="F96" s="15">
        <v>1069627</v>
      </c>
      <c r="G96" s="16">
        <v>1069627</v>
      </c>
      <c r="H96" s="55">
        <v>1069627</v>
      </c>
      <c r="I96" s="40"/>
      <c r="J96" s="32">
        <f t="shared" si="1"/>
        <v>0</v>
      </c>
    </row>
    <row r="97" spans="1:10" ht="15.75" hidden="1" thickBot="1">
      <c r="A97" s="49" t="s">
        <v>195</v>
      </c>
      <c r="B97" s="54" t="s">
        <v>196</v>
      </c>
      <c r="C97" s="54"/>
      <c r="D97" s="15">
        <v>1033082</v>
      </c>
      <c r="E97" s="10">
        <v>1</v>
      </c>
      <c r="F97" s="15">
        <v>1033082</v>
      </c>
      <c r="G97" s="16">
        <v>1033082</v>
      </c>
      <c r="H97" s="55">
        <v>1033082</v>
      </c>
      <c r="I97" s="40"/>
      <c r="J97" s="32">
        <f t="shared" si="1"/>
        <v>0</v>
      </c>
    </row>
    <row r="98" spans="1:10" ht="15.75" hidden="1" thickBot="1">
      <c r="A98" s="49" t="s">
        <v>197</v>
      </c>
      <c r="B98" s="54" t="s">
        <v>198</v>
      </c>
      <c r="C98" s="54"/>
      <c r="D98" s="15">
        <v>1100951</v>
      </c>
      <c r="E98" s="10">
        <v>1</v>
      </c>
      <c r="F98" s="15">
        <v>1100951</v>
      </c>
      <c r="G98" s="16">
        <v>1100951</v>
      </c>
      <c r="H98" s="55">
        <v>1100951</v>
      </c>
      <c r="I98" s="40"/>
      <c r="J98" s="32">
        <f t="shared" si="1"/>
        <v>0</v>
      </c>
    </row>
    <row r="99" spans="1:10" ht="15.75" hidden="1" thickBot="1">
      <c r="A99" s="49" t="s">
        <v>199</v>
      </c>
      <c r="B99" s="54" t="s">
        <v>200</v>
      </c>
      <c r="C99" s="54"/>
      <c r="D99" s="15">
        <v>1031951</v>
      </c>
      <c r="E99" s="10">
        <v>1</v>
      </c>
      <c r="F99" s="15">
        <v>1031951</v>
      </c>
      <c r="G99" s="16">
        <v>1031951</v>
      </c>
      <c r="H99" s="55">
        <v>1031951</v>
      </c>
      <c r="I99" s="40"/>
      <c r="J99" s="32">
        <f t="shared" si="1"/>
        <v>0</v>
      </c>
    </row>
    <row r="100" spans="1:10" ht="15.75" hidden="1" thickBot="1">
      <c r="A100" s="49" t="s">
        <v>201</v>
      </c>
      <c r="B100" s="54" t="s">
        <v>202</v>
      </c>
      <c r="C100" s="54"/>
      <c r="D100" s="15">
        <v>1140112</v>
      </c>
      <c r="E100" s="10">
        <v>1</v>
      </c>
      <c r="F100" s="15">
        <v>1140112</v>
      </c>
      <c r="G100" s="16">
        <v>1140112</v>
      </c>
      <c r="H100" s="55">
        <v>1140112</v>
      </c>
      <c r="I100" s="40"/>
      <c r="J100" s="32">
        <f t="shared" si="1"/>
        <v>0</v>
      </c>
    </row>
    <row r="101" spans="1:10" ht="15.75" hidden="1" thickBot="1">
      <c r="A101" s="49" t="s">
        <v>203</v>
      </c>
      <c r="B101" s="54" t="s">
        <v>204</v>
      </c>
      <c r="C101" s="54"/>
      <c r="D101" s="15">
        <v>1113650</v>
      </c>
      <c r="E101" s="10">
        <v>1</v>
      </c>
      <c r="F101" s="15">
        <v>1113650</v>
      </c>
      <c r="G101" s="16">
        <v>1113650</v>
      </c>
      <c r="H101" s="55">
        <v>1113650</v>
      </c>
      <c r="I101" s="40"/>
      <c r="J101" s="32">
        <f t="shared" si="1"/>
        <v>0</v>
      </c>
    </row>
    <row r="102" spans="1:10" ht="15.75" hidden="1" thickBot="1">
      <c r="A102" s="49" t="s">
        <v>205</v>
      </c>
      <c r="B102" s="54" t="s">
        <v>206</v>
      </c>
      <c r="C102" s="54"/>
      <c r="D102" s="15">
        <v>1180634</v>
      </c>
      <c r="E102" s="10">
        <v>1</v>
      </c>
      <c r="F102" s="15">
        <v>1180634</v>
      </c>
      <c r="G102" s="16">
        <v>1180634</v>
      </c>
      <c r="H102" s="55">
        <v>1180634</v>
      </c>
      <c r="I102" s="40"/>
      <c r="J102" s="32">
        <f t="shared" si="1"/>
        <v>0</v>
      </c>
    </row>
    <row r="103" spans="1:10" ht="15.75" hidden="1" thickBot="1">
      <c r="A103" s="49" t="s">
        <v>207</v>
      </c>
      <c r="B103" s="54" t="s">
        <v>208</v>
      </c>
      <c r="C103" s="54"/>
      <c r="D103" s="15">
        <v>1248561</v>
      </c>
      <c r="E103" s="10">
        <v>1</v>
      </c>
      <c r="F103" s="15">
        <v>1248561</v>
      </c>
      <c r="G103" s="16">
        <v>1248561</v>
      </c>
      <c r="H103" s="55">
        <v>1248561</v>
      </c>
      <c r="I103" s="40"/>
      <c r="J103" s="32">
        <f t="shared" si="1"/>
        <v>0</v>
      </c>
    </row>
    <row r="104" spans="1:10" ht="15.75" hidden="1" thickBot="1">
      <c r="A104" s="49" t="s">
        <v>209</v>
      </c>
      <c r="B104" s="54" t="s">
        <v>210</v>
      </c>
      <c r="C104" s="54"/>
      <c r="D104" s="15">
        <v>1261189</v>
      </c>
      <c r="E104" s="10">
        <v>1</v>
      </c>
      <c r="F104" s="15">
        <v>1261189</v>
      </c>
      <c r="G104" s="16">
        <v>1261189</v>
      </c>
      <c r="H104" s="55">
        <v>1261189</v>
      </c>
      <c r="I104" s="40"/>
      <c r="J104" s="32">
        <f t="shared" si="1"/>
        <v>0</v>
      </c>
    </row>
    <row r="105" spans="1:10" ht="15.75" hidden="1" thickBot="1">
      <c r="A105" s="49" t="s">
        <v>211</v>
      </c>
      <c r="B105" s="54" t="s">
        <v>212</v>
      </c>
      <c r="C105" s="54"/>
      <c r="D105" s="15">
        <v>1384221</v>
      </c>
      <c r="E105" s="10">
        <v>1</v>
      </c>
      <c r="F105" s="15">
        <v>1384221</v>
      </c>
      <c r="G105" s="16">
        <v>1384221</v>
      </c>
      <c r="H105" s="55">
        <v>1384221</v>
      </c>
      <c r="I105" s="40"/>
      <c r="J105" s="32">
        <f t="shared" si="1"/>
        <v>0</v>
      </c>
    </row>
    <row r="106" spans="1:10" ht="15.75" hidden="1" thickBot="1">
      <c r="A106" s="49" t="s">
        <v>213</v>
      </c>
      <c r="B106" s="54" t="s">
        <v>214</v>
      </c>
      <c r="C106" s="54"/>
      <c r="D106" s="15">
        <v>804152</v>
      </c>
      <c r="E106" s="10">
        <v>1</v>
      </c>
      <c r="F106" s="15">
        <v>804152</v>
      </c>
      <c r="G106" s="16">
        <v>804152</v>
      </c>
      <c r="H106" s="55">
        <v>804152</v>
      </c>
      <c r="I106" s="40"/>
      <c r="J106" s="32">
        <f t="shared" si="1"/>
        <v>0</v>
      </c>
    </row>
    <row r="107" spans="1:10" ht="15.75" hidden="1" thickBot="1">
      <c r="A107" s="49" t="s">
        <v>215</v>
      </c>
      <c r="B107" s="54" t="s">
        <v>216</v>
      </c>
      <c r="C107" s="54"/>
      <c r="D107" s="15">
        <v>1511523</v>
      </c>
      <c r="E107" s="10">
        <v>1</v>
      </c>
      <c r="F107" s="15">
        <v>1511523</v>
      </c>
      <c r="G107" s="16">
        <v>1511523</v>
      </c>
      <c r="H107" s="55">
        <v>1511523</v>
      </c>
      <c r="I107" s="40"/>
      <c r="J107" s="32">
        <f t="shared" si="1"/>
        <v>0</v>
      </c>
    </row>
    <row r="108" spans="1:10" ht="15.75" hidden="1" thickBot="1">
      <c r="A108" s="49" t="s">
        <v>217</v>
      </c>
      <c r="B108" s="54" t="s">
        <v>218</v>
      </c>
      <c r="C108" s="54"/>
      <c r="D108" s="15">
        <v>883748</v>
      </c>
      <c r="E108" s="10">
        <v>1</v>
      </c>
      <c r="F108" s="15">
        <v>883748</v>
      </c>
      <c r="G108" s="16">
        <v>883748</v>
      </c>
      <c r="H108" s="55">
        <v>883748</v>
      </c>
      <c r="I108" s="40"/>
      <c r="J108" s="32">
        <f t="shared" si="1"/>
        <v>0</v>
      </c>
    </row>
    <row r="109" spans="1:10" ht="15.75" hidden="1" thickBot="1">
      <c r="A109" s="49" t="s">
        <v>219</v>
      </c>
      <c r="B109" s="54" t="s">
        <v>220</v>
      </c>
      <c r="C109" s="54"/>
      <c r="D109" s="15">
        <v>1670718</v>
      </c>
      <c r="E109" s="10">
        <v>1</v>
      </c>
      <c r="F109" s="15">
        <v>1670718</v>
      </c>
      <c r="G109" s="16">
        <v>1670718</v>
      </c>
      <c r="H109" s="55">
        <v>1670718</v>
      </c>
      <c r="I109" s="40"/>
      <c r="J109" s="32">
        <f t="shared" si="1"/>
        <v>0</v>
      </c>
    </row>
    <row r="110" spans="1:10" ht="15.75" hidden="1" thickBot="1">
      <c r="A110" s="49" t="s">
        <v>221</v>
      </c>
      <c r="B110" s="54" t="s">
        <v>222</v>
      </c>
      <c r="C110" s="54"/>
      <c r="D110" s="15">
        <v>1127313</v>
      </c>
      <c r="E110" s="10">
        <v>1</v>
      </c>
      <c r="F110" s="15">
        <v>1127313</v>
      </c>
      <c r="G110" s="16">
        <v>1127313</v>
      </c>
      <c r="H110" s="55">
        <v>1127313</v>
      </c>
      <c r="I110" s="40"/>
      <c r="J110" s="32">
        <f t="shared" si="1"/>
        <v>0</v>
      </c>
    </row>
    <row r="111" spans="1:10" ht="15.75" hidden="1" thickBot="1">
      <c r="A111" s="49" t="s">
        <v>223</v>
      </c>
      <c r="B111" s="54" t="s">
        <v>224</v>
      </c>
      <c r="C111" s="54"/>
      <c r="D111" s="15">
        <v>1271846</v>
      </c>
      <c r="E111" s="10">
        <v>1</v>
      </c>
      <c r="F111" s="15">
        <v>1271846</v>
      </c>
      <c r="G111" s="16">
        <v>1271846</v>
      </c>
      <c r="H111" s="55">
        <v>1271846</v>
      </c>
      <c r="I111" s="40"/>
      <c r="J111" s="32">
        <f t="shared" si="1"/>
        <v>0</v>
      </c>
    </row>
    <row r="112" spans="1:10" ht="15.75" hidden="1" thickBot="1">
      <c r="A112" s="49" t="s">
        <v>225</v>
      </c>
      <c r="B112" s="54" t="s">
        <v>226</v>
      </c>
      <c r="C112" s="54"/>
      <c r="D112" s="15">
        <v>1337450</v>
      </c>
      <c r="E112" s="10">
        <v>1</v>
      </c>
      <c r="F112" s="15">
        <v>1337450</v>
      </c>
      <c r="G112" s="16">
        <v>1337450</v>
      </c>
      <c r="H112" s="55">
        <v>1337450</v>
      </c>
      <c r="I112" s="40"/>
      <c r="J112" s="32">
        <f t="shared" si="1"/>
        <v>0</v>
      </c>
    </row>
    <row r="113" spans="1:10" ht="15.75" hidden="1" thickBot="1">
      <c r="A113" s="49" t="s">
        <v>227</v>
      </c>
      <c r="B113" s="54" t="s">
        <v>228</v>
      </c>
      <c r="C113" s="54"/>
      <c r="D113" s="15">
        <v>1499304</v>
      </c>
      <c r="E113" s="10">
        <v>1</v>
      </c>
      <c r="F113" s="15">
        <v>1499304</v>
      </c>
      <c r="G113" s="16">
        <v>1499304</v>
      </c>
      <c r="H113" s="55">
        <v>1499304</v>
      </c>
      <c r="I113" s="40"/>
      <c r="J113" s="32">
        <f t="shared" si="1"/>
        <v>0</v>
      </c>
    </row>
    <row r="114" spans="1:10" ht="15.75" hidden="1" thickBot="1">
      <c r="A114" s="49" t="s">
        <v>229</v>
      </c>
      <c r="B114" s="54" t="s">
        <v>230</v>
      </c>
      <c r="C114" s="54"/>
      <c r="D114" s="15">
        <v>1639060</v>
      </c>
      <c r="E114" s="10">
        <v>1</v>
      </c>
      <c r="F114" s="15">
        <v>1639060</v>
      </c>
      <c r="G114" s="16">
        <v>1639060</v>
      </c>
      <c r="H114" s="55">
        <v>1639060</v>
      </c>
      <c r="I114" s="40"/>
      <c r="J114" s="32">
        <f t="shared" si="1"/>
        <v>0</v>
      </c>
    </row>
    <row r="115" spans="1:10" ht="15.75" hidden="1" thickBot="1">
      <c r="A115" s="49" t="s">
        <v>231</v>
      </c>
      <c r="B115" s="54" t="s">
        <v>232</v>
      </c>
      <c r="C115" s="54"/>
      <c r="D115" s="15">
        <v>1903247</v>
      </c>
      <c r="E115" s="10">
        <v>1</v>
      </c>
      <c r="F115" s="15">
        <v>1903247</v>
      </c>
      <c r="G115" s="16">
        <v>1903247</v>
      </c>
      <c r="H115" s="55">
        <v>1903247</v>
      </c>
      <c r="I115" s="40"/>
      <c r="J115" s="32">
        <f t="shared" si="1"/>
        <v>0</v>
      </c>
    </row>
    <row r="116" spans="1:10" ht="15.75" hidden="1" thickBot="1">
      <c r="A116" s="49" t="s">
        <v>233</v>
      </c>
      <c r="B116" s="54" t="s">
        <v>234</v>
      </c>
      <c r="C116" s="54"/>
      <c r="D116" s="15">
        <v>2123895</v>
      </c>
      <c r="E116" s="10">
        <v>1</v>
      </c>
      <c r="F116" s="15">
        <v>2123895</v>
      </c>
      <c r="G116" s="16">
        <v>2123895</v>
      </c>
      <c r="H116" s="55">
        <v>2123895</v>
      </c>
      <c r="I116" s="40"/>
      <c r="J116" s="32">
        <f t="shared" si="1"/>
        <v>0</v>
      </c>
    </row>
    <row r="117" spans="1:10" ht="15.75" hidden="1" thickBot="1">
      <c r="A117" s="49" t="s">
        <v>235</v>
      </c>
      <c r="B117" s="54" t="s">
        <v>236</v>
      </c>
      <c r="C117" s="54"/>
      <c r="D117" s="15">
        <v>2626276</v>
      </c>
      <c r="E117" s="10">
        <v>1</v>
      </c>
      <c r="F117" s="15">
        <v>2626276</v>
      </c>
      <c r="G117" s="16">
        <v>2626276</v>
      </c>
      <c r="H117" s="55">
        <v>2626276</v>
      </c>
      <c r="I117" s="40"/>
      <c r="J117" s="32">
        <f t="shared" ref="J117:J138" si="2">G117-H117</f>
        <v>0</v>
      </c>
    </row>
    <row r="118" spans="1:10" ht="15.75" hidden="1" thickBot="1">
      <c r="A118" s="49" t="s">
        <v>237</v>
      </c>
      <c r="B118" s="69" t="s">
        <v>238</v>
      </c>
      <c r="C118" s="56"/>
      <c r="D118" s="20">
        <v>2797002</v>
      </c>
      <c r="E118" s="21">
        <v>1</v>
      </c>
      <c r="F118" s="20">
        <v>2797002</v>
      </c>
      <c r="G118" s="22">
        <v>2797002</v>
      </c>
      <c r="H118" s="57">
        <v>2797002</v>
      </c>
      <c r="I118" s="42"/>
      <c r="J118" s="32">
        <f t="shared" si="2"/>
        <v>0</v>
      </c>
    </row>
    <row r="119" spans="1:10" ht="15.75" hidden="1" thickBot="1">
      <c r="A119" s="49"/>
      <c r="B119" s="58" t="s">
        <v>239</v>
      </c>
      <c r="C119" s="59"/>
      <c r="D119" s="44"/>
      <c r="E119" s="27"/>
      <c r="F119" s="60"/>
      <c r="G119" s="70"/>
      <c r="H119" s="61"/>
      <c r="I119" s="46"/>
      <c r="J119" s="32">
        <f t="shared" si="2"/>
        <v>0</v>
      </c>
    </row>
    <row r="120" spans="1:10" ht="15.75" hidden="1" thickBot="1">
      <c r="A120" s="49" t="s">
        <v>240</v>
      </c>
      <c r="B120" s="62" t="s">
        <v>241</v>
      </c>
      <c r="C120" s="62"/>
      <c r="D120" s="9">
        <v>269763</v>
      </c>
      <c r="E120" s="10">
        <v>1</v>
      </c>
      <c r="F120" s="9">
        <v>269763</v>
      </c>
      <c r="G120" s="11">
        <v>269763</v>
      </c>
      <c r="H120" s="63">
        <v>269763</v>
      </c>
      <c r="I120" s="71"/>
      <c r="J120" s="32">
        <f t="shared" si="2"/>
        <v>0</v>
      </c>
    </row>
    <row r="121" spans="1:10" ht="15.75" hidden="1" thickBot="1">
      <c r="A121" s="49" t="s">
        <v>242</v>
      </c>
      <c r="B121" s="54" t="s">
        <v>243</v>
      </c>
      <c r="C121" s="54"/>
      <c r="D121" s="15">
        <v>298108</v>
      </c>
      <c r="E121" s="10">
        <v>1</v>
      </c>
      <c r="F121" s="15">
        <v>298108</v>
      </c>
      <c r="G121" s="16">
        <v>298108</v>
      </c>
      <c r="H121" s="55">
        <v>298108</v>
      </c>
      <c r="I121" s="40"/>
      <c r="J121" s="32">
        <f t="shared" si="2"/>
        <v>0</v>
      </c>
    </row>
    <row r="122" spans="1:10" ht="28.5" hidden="1" customHeight="1" thickBot="1">
      <c r="A122" s="49" t="s">
        <v>244</v>
      </c>
      <c r="B122" s="54" t="s">
        <v>245</v>
      </c>
      <c r="C122" s="54"/>
      <c r="D122" s="15">
        <v>312250</v>
      </c>
      <c r="E122" s="10">
        <v>1</v>
      </c>
      <c r="F122" s="15">
        <v>312250</v>
      </c>
      <c r="G122" s="16">
        <v>312250</v>
      </c>
      <c r="H122" s="55">
        <v>312250</v>
      </c>
      <c r="I122" s="40" t="s">
        <v>182</v>
      </c>
      <c r="J122" s="32">
        <f t="shared" si="2"/>
        <v>0</v>
      </c>
    </row>
    <row r="123" spans="1:10" ht="15.75" hidden="1" thickBot="1">
      <c r="A123" s="49" t="s">
        <v>246</v>
      </c>
      <c r="B123" s="54" t="s">
        <v>247</v>
      </c>
      <c r="C123" s="38"/>
      <c r="D123" s="15">
        <v>328061</v>
      </c>
      <c r="E123" s="10">
        <v>1</v>
      </c>
      <c r="F123" s="15">
        <v>328061</v>
      </c>
      <c r="G123" s="16">
        <v>328061</v>
      </c>
      <c r="H123" s="55">
        <v>328061</v>
      </c>
      <c r="I123" s="40"/>
      <c r="J123" s="32">
        <f t="shared" si="2"/>
        <v>0</v>
      </c>
    </row>
    <row r="124" spans="1:10" ht="15.75" hidden="1" thickBot="1">
      <c r="A124" s="49" t="s">
        <v>248</v>
      </c>
      <c r="B124" s="54" t="s">
        <v>249</v>
      </c>
      <c r="C124" s="54"/>
      <c r="D124" s="15">
        <v>262432</v>
      </c>
      <c r="E124" s="10">
        <v>1</v>
      </c>
      <c r="F124" s="15">
        <v>262432</v>
      </c>
      <c r="G124" s="16">
        <v>262432</v>
      </c>
      <c r="H124" s="55">
        <v>262432</v>
      </c>
      <c r="I124" s="40"/>
      <c r="J124" s="32">
        <f t="shared" si="2"/>
        <v>0</v>
      </c>
    </row>
    <row r="125" spans="1:10" ht="15.75" hidden="1" thickBot="1">
      <c r="A125" s="49" t="s">
        <v>250</v>
      </c>
      <c r="B125" s="54" t="s">
        <v>251</v>
      </c>
      <c r="C125" s="38"/>
      <c r="D125" s="15">
        <v>274461</v>
      </c>
      <c r="E125" s="10">
        <v>1</v>
      </c>
      <c r="F125" s="15">
        <v>274461</v>
      </c>
      <c r="G125" s="16">
        <v>274461</v>
      </c>
      <c r="H125" s="55">
        <v>274461</v>
      </c>
      <c r="I125" s="40"/>
      <c r="J125" s="32">
        <f t="shared" si="2"/>
        <v>0</v>
      </c>
    </row>
    <row r="126" spans="1:10" ht="15.75" hidden="1" thickBot="1">
      <c r="A126" s="49" t="s">
        <v>252</v>
      </c>
      <c r="B126" s="54" t="s">
        <v>253</v>
      </c>
      <c r="C126" s="54"/>
      <c r="D126" s="15">
        <v>312291</v>
      </c>
      <c r="E126" s="10">
        <v>1</v>
      </c>
      <c r="F126" s="15">
        <v>312291</v>
      </c>
      <c r="G126" s="16">
        <v>312291</v>
      </c>
      <c r="H126" s="55">
        <v>312291</v>
      </c>
      <c r="I126" s="40"/>
      <c r="J126" s="32">
        <f t="shared" si="2"/>
        <v>0</v>
      </c>
    </row>
    <row r="127" spans="1:10" ht="15.75" hidden="1" thickBot="1">
      <c r="A127" s="49" t="s">
        <v>254</v>
      </c>
      <c r="B127" s="54" t="s">
        <v>255</v>
      </c>
      <c r="C127" s="54"/>
      <c r="D127" s="15">
        <v>340507</v>
      </c>
      <c r="E127" s="10">
        <v>1</v>
      </c>
      <c r="F127" s="15">
        <v>340507</v>
      </c>
      <c r="G127" s="16">
        <v>340507</v>
      </c>
      <c r="H127" s="55">
        <v>340507</v>
      </c>
      <c r="I127" s="40"/>
      <c r="J127" s="32">
        <f t="shared" si="2"/>
        <v>0</v>
      </c>
    </row>
    <row r="128" spans="1:10" ht="15.75" hidden="1" thickBot="1">
      <c r="A128" s="49" t="s">
        <v>256</v>
      </c>
      <c r="B128" s="54" t="s">
        <v>257</v>
      </c>
      <c r="C128" s="38"/>
      <c r="D128" s="15">
        <v>485285</v>
      </c>
      <c r="E128" s="10">
        <v>1</v>
      </c>
      <c r="F128" s="15">
        <v>485285</v>
      </c>
      <c r="G128" s="16">
        <v>485285</v>
      </c>
      <c r="H128" s="55">
        <v>485285</v>
      </c>
      <c r="I128" s="40"/>
      <c r="J128" s="32">
        <f t="shared" si="2"/>
        <v>0</v>
      </c>
    </row>
    <row r="129" spans="1:11" ht="15.75" hidden="1" thickBot="1">
      <c r="A129" s="49" t="s">
        <v>258</v>
      </c>
      <c r="B129" s="54" t="s">
        <v>259</v>
      </c>
      <c r="C129" s="54"/>
      <c r="D129" s="15">
        <v>304575</v>
      </c>
      <c r="E129" s="10">
        <v>1</v>
      </c>
      <c r="F129" s="15">
        <v>304575</v>
      </c>
      <c r="G129" s="16">
        <v>304575</v>
      </c>
      <c r="H129" s="55">
        <v>304575</v>
      </c>
      <c r="I129" s="40"/>
      <c r="J129" s="32">
        <f t="shared" si="2"/>
        <v>0</v>
      </c>
    </row>
    <row r="130" spans="1:11" ht="15.75" hidden="1" thickBot="1">
      <c r="A130" s="49" t="s">
        <v>260</v>
      </c>
      <c r="B130" s="54" t="s">
        <v>261</v>
      </c>
      <c r="C130" s="54"/>
      <c r="D130" s="15">
        <v>336116</v>
      </c>
      <c r="E130" s="10">
        <v>1</v>
      </c>
      <c r="F130" s="15">
        <v>336116</v>
      </c>
      <c r="G130" s="16">
        <v>336116</v>
      </c>
      <c r="H130" s="55">
        <v>336116</v>
      </c>
      <c r="I130" s="40"/>
      <c r="J130" s="32">
        <f t="shared" si="2"/>
        <v>0</v>
      </c>
    </row>
    <row r="131" spans="1:11" ht="15.75" hidden="1" thickBot="1">
      <c r="A131" s="49" t="s">
        <v>262</v>
      </c>
      <c r="B131" s="54" t="s">
        <v>263</v>
      </c>
      <c r="C131" s="54"/>
      <c r="D131" s="15">
        <v>393389</v>
      </c>
      <c r="E131" s="10">
        <v>1</v>
      </c>
      <c r="F131" s="15">
        <v>393389</v>
      </c>
      <c r="G131" s="16">
        <v>393389</v>
      </c>
      <c r="H131" s="55">
        <v>393389</v>
      </c>
      <c r="I131" s="40"/>
      <c r="J131" s="32">
        <f t="shared" si="2"/>
        <v>0</v>
      </c>
    </row>
    <row r="132" spans="1:11" ht="15.75" hidden="1" thickBot="1">
      <c r="A132" s="49" t="s">
        <v>264</v>
      </c>
      <c r="B132" s="54" t="s">
        <v>265</v>
      </c>
      <c r="C132" s="54"/>
      <c r="D132" s="15">
        <v>807109</v>
      </c>
      <c r="E132" s="10">
        <v>1</v>
      </c>
      <c r="F132" s="15">
        <v>807109</v>
      </c>
      <c r="G132" s="16">
        <v>807109</v>
      </c>
      <c r="H132" s="55">
        <v>807109</v>
      </c>
      <c r="I132" s="40"/>
      <c r="J132" s="32">
        <f t="shared" si="2"/>
        <v>0</v>
      </c>
    </row>
    <row r="133" spans="1:11" ht="15.75" hidden="1" thickBot="1">
      <c r="A133" s="49" t="s">
        <v>266</v>
      </c>
      <c r="B133" s="54" t="s">
        <v>267</v>
      </c>
      <c r="C133" s="54"/>
      <c r="D133" s="15">
        <v>865057</v>
      </c>
      <c r="E133" s="10">
        <v>1</v>
      </c>
      <c r="F133" s="15">
        <v>865057</v>
      </c>
      <c r="G133" s="16">
        <v>865057</v>
      </c>
      <c r="H133" s="55">
        <v>865057</v>
      </c>
      <c r="I133" s="40"/>
      <c r="J133" s="32">
        <f t="shared" si="2"/>
        <v>0</v>
      </c>
    </row>
    <row r="134" spans="1:11" ht="15.75" hidden="1" thickBot="1">
      <c r="A134" s="49" t="s">
        <v>268</v>
      </c>
      <c r="B134" s="54" t="s">
        <v>269</v>
      </c>
      <c r="C134" s="54"/>
      <c r="D134" s="15">
        <v>958616</v>
      </c>
      <c r="E134" s="10">
        <v>1</v>
      </c>
      <c r="F134" s="15">
        <v>958616</v>
      </c>
      <c r="G134" s="16">
        <v>958616</v>
      </c>
      <c r="H134" s="55">
        <v>958616</v>
      </c>
      <c r="I134" s="40"/>
      <c r="J134" s="32">
        <f t="shared" si="2"/>
        <v>0</v>
      </c>
    </row>
    <row r="135" spans="1:11" ht="15.75" hidden="1" thickBot="1">
      <c r="A135" s="49" t="s">
        <v>270</v>
      </c>
      <c r="B135" s="54" t="s">
        <v>271</v>
      </c>
      <c r="C135" s="54"/>
      <c r="D135" s="15">
        <v>239968</v>
      </c>
      <c r="E135" s="10">
        <v>1</v>
      </c>
      <c r="F135" s="15">
        <v>239968</v>
      </c>
      <c r="G135" s="16">
        <v>239968</v>
      </c>
      <c r="H135" s="55">
        <v>239968</v>
      </c>
      <c r="I135" s="40"/>
      <c r="J135" s="32">
        <f t="shared" si="2"/>
        <v>0</v>
      </c>
    </row>
    <row r="136" spans="1:11" ht="15.75" hidden="1" thickBot="1">
      <c r="A136" s="49" t="s">
        <v>272</v>
      </c>
      <c r="B136" s="54" t="s">
        <v>273</v>
      </c>
      <c r="C136" s="54"/>
      <c r="D136" s="15">
        <v>303334</v>
      </c>
      <c r="E136" s="10">
        <v>1</v>
      </c>
      <c r="F136" s="15">
        <v>303334</v>
      </c>
      <c r="G136" s="16">
        <v>303334</v>
      </c>
      <c r="H136" s="55">
        <v>303334</v>
      </c>
      <c r="I136" s="40"/>
      <c r="J136" s="32">
        <f t="shared" si="2"/>
        <v>0</v>
      </c>
    </row>
    <row r="137" spans="1:11" ht="15.75" hidden="1" thickBot="1">
      <c r="A137" s="49" t="s">
        <v>274</v>
      </c>
      <c r="B137" s="54" t="s">
        <v>275</v>
      </c>
      <c r="C137" s="54"/>
      <c r="D137" s="15">
        <v>391214</v>
      </c>
      <c r="E137" s="10">
        <v>1</v>
      </c>
      <c r="F137" s="15">
        <v>391214</v>
      </c>
      <c r="G137" s="16">
        <v>391214</v>
      </c>
      <c r="H137" s="55">
        <v>391214</v>
      </c>
      <c r="I137" s="40"/>
      <c r="J137" s="32">
        <f t="shared" si="2"/>
        <v>0</v>
      </c>
    </row>
    <row r="138" spans="1:11" ht="15.75" hidden="1" thickBot="1">
      <c r="A138" s="49" t="s">
        <v>276</v>
      </c>
      <c r="B138" s="69" t="s">
        <v>277</v>
      </c>
      <c r="C138" s="56"/>
      <c r="D138" s="20">
        <v>2737762</v>
      </c>
      <c r="E138" s="21">
        <v>1</v>
      </c>
      <c r="F138" s="20">
        <v>2737762</v>
      </c>
      <c r="G138" s="22">
        <v>2737762</v>
      </c>
      <c r="H138" s="57">
        <v>2737762</v>
      </c>
      <c r="I138" s="42"/>
      <c r="J138" s="32">
        <f t="shared" si="2"/>
        <v>0</v>
      </c>
    </row>
    <row r="139" spans="1:11" ht="92.25" hidden="1" customHeight="1" thickBot="1">
      <c r="A139" s="49" t="s">
        <v>278</v>
      </c>
      <c r="B139" s="72" t="s">
        <v>279</v>
      </c>
      <c r="C139" s="59"/>
      <c r="D139" s="44"/>
      <c r="E139" s="61"/>
      <c r="F139" s="28"/>
      <c r="G139" s="29"/>
      <c r="H139" s="61"/>
      <c r="I139" s="46"/>
    </row>
    <row r="140" spans="1:11" ht="15.75" hidden="1" thickBot="1">
      <c r="A140" s="49" t="s">
        <v>280</v>
      </c>
      <c r="B140" s="62" t="s">
        <v>281</v>
      </c>
      <c r="C140" s="62"/>
      <c r="D140" s="9">
        <f t="shared" ref="D140:D150" si="3">F140*(E140)</f>
        <v>227488.99999999997</v>
      </c>
      <c r="E140" s="73">
        <f>2*100*0.89</f>
        <v>178</v>
      </c>
      <c r="F140" s="9">
        <v>1278.0280898876404</v>
      </c>
      <c r="G140" s="11">
        <v>227488.99999999997</v>
      </c>
      <c r="H140" s="74">
        <f>G140/E140</f>
        <v>1278.0280898876404</v>
      </c>
      <c r="I140" s="71"/>
      <c r="J140" s="31">
        <v>1278.03</v>
      </c>
      <c r="K140" s="32">
        <f>H140-J140</f>
        <v>-1.9101123596101388E-3</v>
      </c>
    </row>
    <row r="141" spans="1:11" ht="15.75" hidden="1" thickBot="1">
      <c r="A141" s="49" t="s">
        <v>282</v>
      </c>
      <c r="B141" s="54" t="s">
        <v>283</v>
      </c>
      <c r="C141" s="54"/>
      <c r="D141" s="15">
        <f t="shared" si="3"/>
        <v>230039</v>
      </c>
      <c r="E141" s="54">
        <f>2*160*0.89</f>
        <v>284.8</v>
      </c>
      <c r="F141" s="15">
        <v>807.72120786516848</v>
      </c>
      <c r="G141" s="16">
        <v>230039</v>
      </c>
      <c r="H141" s="75">
        <v>807.72120786516848</v>
      </c>
      <c r="I141" s="40"/>
      <c r="J141" s="76">
        <v>807.72</v>
      </c>
      <c r="K141" s="32">
        <f t="shared" ref="K141:K191" si="4">H141-J141</f>
        <v>1.2078651684532815E-3</v>
      </c>
    </row>
    <row r="142" spans="1:11" ht="15.75" hidden="1" thickBot="1">
      <c r="A142" s="49" t="s">
        <v>284</v>
      </c>
      <c r="B142" s="54" t="s">
        <v>285</v>
      </c>
      <c r="C142" s="54"/>
      <c r="D142" s="15">
        <f t="shared" si="3"/>
        <v>230991</v>
      </c>
      <c r="E142" s="54">
        <f>2*160*0.89</f>
        <v>284.8</v>
      </c>
      <c r="F142" s="15">
        <v>811.06390449438197</v>
      </c>
      <c r="G142" s="16">
        <v>230991</v>
      </c>
      <c r="H142" s="75">
        <v>811.06390449438197</v>
      </c>
      <c r="I142" s="40"/>
      <c r="J142" s="76">
        <v>811.06</v>
      </c>
      <c r="K142" s="32">
        <f t="shared" si="4"/>
        <v>3.9044943820272238E-3</v>
      </c>
    </row>
    <row r="143" spans="1:11" ht="15.75" hidden="1" thickBot="1">
      <c r="A143" s="49" t="s">
        <v>286</v>
      </c>
      <c r="B143" s="54" t="s">
        <v>287</v>
      </c>
      <c r="C143" s="54"/>
      <c r="D143" s="15">
        <f t="shared" si="3"/>
        <v>222171</v>
      </c>
      <c r="E143" s="54">
        <f>2*160*0.89</f>
        <v>284.8</v>
      </c>
      <c r="F143" s="15">
        <v>780.09480337078651</v>
      </c>
      <c r="G143" s="16">
        <v>222171</v>
      </c>
      <c r="H143" s="75">
        <v>780.09480337078651</v>
      </c>
      <c r="I143" s="40"/>
      <c r="J143" s="76">
        <v>780.09</v>
      </c>
      <c r="K143" s="32">
        <f t="shared" si="4"/>
        <v>4.80337078647608E-3</v>
      </c>
    </row>
    <row r="144" spans="1:11" ht="15.75" hidden="1" thickBot="1">
      <c r="A144" s="49" t="s">
        <v>288</v>
      </c>
      <c r="B144" s="54" t="s">
        <v>289</v>
      </c>
      <c r="C144" s="54"/>
      <c r="D144" s="15">
        <f t="shared" si="3"/>
        <v>226420</v>
      </c>
      <c r="E144" s="54">
        <f>2*160*0.89</f>
        <v>284.8</v>
      </c>
      <c r="F144" s="15">
        <v>795.01404494382018</v>
      </c>
      <c r="G144" s="16">
        <v>226420</v>
      </c>
      <c r="H144" s="75">
        <v>795.01404494382018</v>
      </c>
      <c r="I144" s="40"/>
      <c r="J144" s="76">
        <v>795.01</v>
      </c>
      <c r="K144" s="32">
        <f t="shared" si="4"/>
        <v>4.0449438201903831E-3</v>
      </c>
    </row>
    <row r="145" spans="1:11" ht="15.75" hidden="1" thickBot="1">
      <c r="A145" s="49" t="s">
        <v>290</v>
      </c>
      <c r="B145" s="54" t="s">
        <v>291</v>
      </c>
      <c r="C145" s="54"/>
      <c r="D145" s="15">
        <f t="shared" si="3"/>
        <v>251083.00000000003</v>
      </c>
      <c r="E145" s="54">
        <f>2*250*0.89</f>
        <v>445</v>
      </c>
      <c r="F145" s="15">
        <v>564.23146067415735</v>
      </c>
      <c r="G145" s="16">
        <v>251083.00000000003</v>
      </c>
      <c r="H145" s="75">
        <v>564.23146067415735</v>
      </c>
      <c r="I145" s="40"/>
      <c r="J145" s="76">
        <v>564.23</v>
      </c>
      <c r="K145" s="32">
        <f t="shared" si="4"/>
        <v>1.4606741573288673E-3</v>
      </c>
    </row>
    <row r="146" spans="1:11" ht="15.75" hidden="1" thickBot="1">
      <c r="A146" s="49" t="s">
        <v>292</v>
      </c>
      <c r="B146" s="54" t="s">
        <v>293</v>
      </c>
      <c r="C146" s="54"/>
      <c r="D146" s="15">
        <f t="shared" si="3"/>
        <v>245977</v>
      </c>
      <c r="E146" s="54">
        <f>2*250*0.89</f>
        <v>445</v>
      </c>
      <c r="F146" s="15">
        <v>552.75730337078653</v>
      </c>
      <c r="G146" s="16">
        <v>245977</v>
      </c>
      <c r="H146" s="75">
        <v>552.75730337078653</v>
      </c>
      <c r="I146" s="40"/>
      <c r="J146" s="76">
        <v>552.76</v>
      </c>
      <c r="K146" s="32">
        <f t="shared" si="4"/>
        <v>-2.6966292134602554E-3</v>
      </c>
    </row>
    <row r="147" spans="1:11" ht="51.75" hidden="1" thickBot="1">
      <c r="A147" s="49" t="s">
        <v>294</v>
      </c>
      <c r="B147" s="54" t="s">
        <v>295</v>
      </c>
      <c r="C147" s="54"/>
      <c r="D147" s="15">
        <f t="shared" si="3"/>
        <v>1004893</v>
      </c>
      <c r="E147" s="55">
        <f>2*400*0.89</f>
        <v>712</v>
      </c>
      <c r="F147" s="15">
        <v>1411.3665730337079</v>
      </c>
      <c r="G147" s="77">
        <v>948057</v>
      </c>
      <c r="H147" s="78">
        <f>G147/(E147)</f>
        <v>1331.5407303370787</v>
      </c>
      <c r="I147" s="17" t="s">
        <v>296</v>
      </c>
      <c r="J147" s="33">
        <v>1331.54</v>
      </c>
      <c r="K147" s="32">
        <f t="shared" si="4"/>
        <v>7.3033707872127707E-4</v>
      </c>
    </row>
    <row r="148" spans="1:11" ht="51.75" hidden="1" thickBot="1">
      <c r="A148" s="49" t="s">
        <v>297</v>
      </c>
      <c r="B148" s="54" t="s">
        <v>298</v>
      </c>
      <c r="C148" s="54"/>
      <c r="D148" s="15">
        <f t="shared" si="3"/>
        <v>1039593</v>
      </c>
      <c r="E148" s="55">
        <f>2*630*0.89</f>
        <v>1121.4000000000001</v>
      </c>
      <c r="F148" s="15">
        <v>927.04922418405556</v>
      </c>
      <c r="G148" s="77">
        <v>1008811</v>
      </c>
      <c r="H148" s="78">
        <f>G148/(E148)</f>
        <v>899.59960763331537</v>
      </c>
      <c r="I148" s="17" t="s">
        <v>296</v>
      </c>
      <c r="J148" s="76">
        <v>899.6</v>
      </c>
      <c r="K148" s="32">
        <f t="shared" si="4"/>
        <v>-3.9236668465036928E-4</v>
      </c>
    </row>
    <row r="149" spans="1:11" ht="15.75" hidden="1" thickBot="1">
      <c r="A149" s="49" t="s">
        <v>299</v>
      </c>
      <c r="B149" s="54" t="s">
        <v>300</v>
      </c>
      <c r="C149" s="54"/>
      <c r="D149" s="15">
        <f t="shared" si="3"/>
        <v>309577.99999999994</v>
      </c>
      <c r="E149" s="55">
        <f>2*630*0.89</f>
        <v>1121.4000000000001</v>
      </c>
      <c r="F149" s="15">
        <v>276.06384876047792</v>
      </c>
      <c r="G149" s="16">
        <v>309577.99999999994</v>
      </c>
      <c r="H149" s="78">
        <v>276.06384876047792</v>
      </c>
      <c r="I149" s="17"/>
      <c r="J149" s="76">
        <v>276.06</v>
      </c>
      <c r="K149" s="32">
        <f t="shared" si="4"/>
        <v>3.8487604779220419E-3</v>
      </c>
    </row>
    <row r="150" spans="1:11" ht="51.75" hidden="1" thickBot="1">
      <c r="A150" s="49" t="s">
        <v>301</v>
      </c>
      <c r="B150" s="54" t="s">
        <v>302</v>
      </c>
      <c r="C150" s="54"/>
      <c r="D150" s="15">
        <f t="shared" si="3"/>
        <v>1126486</v>
      </c>
      <c r="E150" s="55">
        <f>2*1000*0.89</f>
        <v>1780</v>
      </c>
      <c r="F150" s="15">
        <v>632.85730337078655</v>
      </c>
      <c r="G150" s="77">
        <v>1095704</v>
      </c>
      <c r="H150" s="78">
        <f>G150/(E150)</f>
        <v>615.56404494382025</v>
      </c>
      <c r="I150" s="17" t="s">
        <v>296</v>
      </c>
      <c r="J150" s="76">
        <v>615.55999999999995</v>
      </c>
      <c r="K150" s="32">
        <f t="shared" si="4"/>
        <v>4.04494382030407E-3</v>
      </c>
    </row>
    <row r="151" spans="1:11" ht="15.75" hidden="1" thickBot="1">
      <c r="A151" s="49" t="s">
        <v>303</v>
      </c>
      <c r="B151" s="54" t="s">
        <v>304</v>
      </c>
      <c r="C151" s="54"/>
      <c r="D151" s="15">
        <f>F151*(E151)</f>
        <v>464060.99999999994</v>
      </c>
      <c r="E151" s="55">
        <f>2*1000*0.89</f>
        <v>1780</v>
      </c>
      <c r="F151" s="15">
        <v>260.70842696629211</v>
      </c>
      <c r="G151" s="77">
        <v>464060.99999999994</v>
      </c>
      <c r="H151" s="78">
        <f>G151/(E151)</f>
        <v>260.70842696629211</v>
      </c>
      <c r="I151" s="17"/>
      <c r="J151" s="76">
        <v>260.70999999999998</v>
      </c>
      <c r="K151" s="32">
        <f t="shared" si="4"/>
        <v>-1.5730337078707635E-3</v>
      </c>
    </row>
    <row r="152" spans="1:11" ht="51.75" hidden="1" thickBot="1">
      <c r="A152" s="49" t="s">
        <v>305</v>
      </c>
      <c r="B152" s="54" t="s">
        <v>306</v>
      </c>
      <c r="C152" s="79"/>
      <c r="D152" s="15">
        <f>F152*(E152)</f>
        <v>5483878.0800000001</v>
      </c>
      <c r="E152" s="55">
        <f>2*1600*0.89</f>
        <v>2848</v>
      </c>
      <c r="F152" s="15">
        <v>1925.5189887640449</v>
      </c>
      <c r="G152" s="77">
        <v>5453096.0800000001</v>
      </c>
      <c r="H152" s="78">
        <f>G152/(E152)</f>
        <v>1914.710702247191</v>
      </c>
      <c r="I152" s="17" t="s">
        <v>296</v>
      </c>
      <c r="J152" s="33">
        <v>1914.71</v>
      </c>
      <c r="K152" s="32">
        <f t="shared" si="4"/>
        <v>7.0224719092948362E-4</v>
      </c>
    </row>
    <row r="153" spans="1:11" ht="51.75" hidden="1" thickBot="1">
      <c r="A153" s="49" t="s">
        <v>307</v>
      </c>
      <c r="B153" s="54" t="s">
        <v>308</v>
      </c>
      <c r="C153" s="54"/>
      <c r="D153" s="15">
        <f>F153*(E153)</f>
        <v>4335439.7300000004</v>
      </c>
      <c r="E153" s="55">
        <f>2*2500*0.89</f>
        <v>4450</v>
      </c>
      <c r="F153" s="15">
        <v>974.25611910112366</v>
      </c>
      <c r="G153" s="77">
        <v>4304657.7300000004</v>
      </c>
      <c r="H153" s="78">
        <f>G153/(E153)</f>
        <v>967.33881573033716</v>
      </c>
      <c r="I153" s="17" t="s">
        <v>296</v>
      </c>
      <c r="J153" s="76">
        <v>967.34</v>
      </c>
      <c r="K153" s="32">
        <f t="shared" si="4"/>
        <v>-1.1842696628718841E-3</v>
      </c>
    </row>
    <row r="154" spans="1:11" ht="15.75" hidden="1" thickBot="1">
      <c r="A154" s="49" t="s">
        <v>309</v>
      </c>
      <c r="B154" s="54" t="s">
        <v>310</v>
      </c>
      <c r="C154" s="54"/>
      <c r="D154" s="15">
        <f t="shared" ref="D154:D205" si="5">F154*E154</f>
        <v>534099.94999999995</v>
      </c>
      <c r="E154" s="55">
        <v>356</v>
      </c>
      <c r="F154" s="15">
        <v>1500.2807584269663</v>
      </c>
      <c r="G154" s="77">
        <v>534099.94999999995</v>
      </c>
      <c r="H154" s="78">
        <v>1500.2807584269663</v>
      </c>
      <c r="I154" s="40"/>
      <c r="J154" s="33">
        <v>1500.28</v>
      </c>
      <c r="K154" s="32">
        <f t="shared" si="4"/>
        <v>7.5842696628569684E-4</v>
      </c>
    </row>
    <row r="155" spans="1:11" ht="15.75" hidden="1" thickBot="1">
      <c r="A155" s="49" t="s">
        <v>311</v>
      </c>
      <c r="B155" s="54" t="s">
        <v>312</v>
      </c>
      <c r="C155" s="54"/>
      <c r="D155" s="15">
        <f t="shared" si="5"/>
        <v>555724.5</v>
      </c>
      <c r="E155" s="55">
        <v>560.70000000000005</v>
      </c>
      <c r="F155" s="15">
        <v>991.12627073301223</v>
      </c>
      <c r="G155" s="77">
        <v>555724.5</v>
      </c>
      <c r="H155" s="78">
        <v>991.12627073301223</v>
      </c>
      <c r="I155" s="40"/>
      <c r="J155" s="76">
        <v>991.13</v>
      </c>
      <c r="K155" s="32">
        <f t="shared" si="4"/>
        <v>-3.7292669877615481E-3</v>
      </c>
    </row>
    <row r="156" spans="1:11" ht="15.75" hidden="1" thickBot="1">
      <c r="A156" s="49" t="s">
        <v>313</v>
      </c>
      <c r="B156" s="54" t="s">
        <v>314</v>
      </c>
      <c r="C156" s="54"/>
      <c r="D156" s="15">
        <f t="shared" si="5"/>
        <v>592300.66</v>
      </c>
      <c r="E156" s="55">
        <v>890</v>
      </c>
      <c r="F156" s="15">
        <v>665.5063595505618</v>
      </c>
      <c r="G156" s="77">
        <v>592300.66</v>
      </c>
      <c r="H156" s="78">
        <v>665.5063595505618</v>
      </c>
      <c r="I156" s="40"/>
      <c r="J156" s="76">
        <v>665.51</v>
      </c>
      <c r="K156" s="32">
        <f t="shared" si="4"/>
        <v>-3.6404494381940822E-3</v>
      </c>
    </row>
    <row r="157" spans="1:11" ht="15.75" hidden="1" thickBot="1">
      <c r="A157" s="49" t="s">
        <v>315</v>
      </c>
      <c r="B157" s="80" t="s">
        <v>316</v>
      </c>
      <c r="C157" s="54"/>
      <c r="D157" s="15">
        <f t="shared" si="5"/>
        <v>86286</v>
      </c>
      <c r="E157" s="55">
        <f>25*0.89</f>
        <v>22.25</v>
      </c>
      <c r="F157" s="15">
        <v>3878.0224719101125</v>
      </c>
      <c r="G157" s="16">
        <v>86286</v>
      </c>
      <c r="H157" s="75">
        <v>3878.0224719101125</v>
      </c>
      <c r="I157" s="40"/>
      <c r="J157" s="33">
        <v>3878.02</v>
      </c>
      <c r="K157" s="32">
        <f t="shared" si="4"/>
        <v>2.4719101124901499E-3</v>
      </c>
    </row>
    <row r="158" spans="1:11" ht="15.75" hidden="1" thickBot="1">
      <c r="A158" s="49" t="s">
        <v>317</v>
      </c>
      <c r="B158" s="80" t="s">
        <v>318</v>
      </c>
      <c r="C158" s="54"/>
      <c r="D158" s="15">
        <f t="shared" si="5"/>
        <v>50133</v>
      </c>
      <c r="E158" s="55">
        <f>25*0.89</f>
        <v>22.25</v>
      </c>
      <c r="F158" s="15">
        <v>2253.1685393258426</v>
      </c>
      <c r="G158" s="16">
        <v>50133</v>
      </c>
      <c r="H158" s="75">
        <v>2253.1685393258426</v>
      </c>
      <c r="I158" s="40"/>
      <c r="J158" s="33">
        <v>2253.17</v>
      </c>
      <c r="K158" s="32">
        <f t="shared" si="4"/>
        <v>-1.4606741574425541E-3</v>
      </c>
    </row>
    <row r="159" spans="1:11" ht="15.75" hidden="1" thickBot="1">
      <c r="A159" s="49" t="s">
        <v>319</v>
      </c>
      <c r="B159" s="80" t="s">
        <v>320</v>
      </c>
      <c r="C159" s="54"/>
      <c r="D159" s="15">
        <f t="shared" si="5"/>
        <v>87019</v>
      </c>
      <c r="E159" s="55">
        <f>40*0.89</f>
        <v>35.6</v>
      </c>
      <c r="F159" s="15">
        <v>2444.3539325842694</v>
      </c>
      <c r="G159" s="16">
        <v>87019</v>
      </c>
      <c r="H159" s="75">
        <v>2444.3539325842694</v>
      </c>
      <c r="I159" s="40"/>
      <c r="J159" s="33">
        <v>2444.35</v>
      </c>
      <c r="K159" s="32">
        <f t="shared" si="4"/>
        <v>3.9325842694779567E-3</v>
      </c>
    </row>
    <row r="160" spans="1:11" ht="15.75" hidden="1" thickBot="1">
      <c r="A160" s="49" t="s">
        <v>321</v>
      </c>
      <c r="B160" s="80" t="s">
        <v>322</v>
      </c>
      <c r="C160" s="54"/>
      <c r="D160" s="15">
        <f t="shared" si="5"/>
        <v>50867.999999999993</v>
      </c>
      <c r="E160" s="55">
        <f>40*0.89</f>
        <v>35.6</v>
      </c>
      <c r="F160" s="15">
        <v>1428.8764044943819</v>
      </c>
      <c r="G160" s="16">
        <v>50867.999999999993</v>
      </c>
      <c r="H160" s="75">
        <v>1428.8764044943819</v>
      </c>
      <c r="I160" s="40"/>
      <c r="J160" s="33">
        <v>1428.88</v>
      </c>
      <c r="K160" s="32">
        <f t="shared" si="4"/>
        <v>-3.5955056182501721E-3</v>
      </c>
    </row>
    <row r="161" spans="1:11" ht="15.75" hidden="1" thickBot="1">
      <c r="A161" s="49" t="s">
        <v>323</v>
      </c>
      <c r="B161" s="80" t="s">
        <v>324</v>
      </c>
      <c r="C161" s="54"/>
      <c r="D161" s="15">
        <f t="shared" si="5"/>
        <v>94485</v>
      </c>
      <c r="E161" s="55">
        <f>63*0.89</f>
        <v>56.07</v>
      </c>
      <c r="F161" s="15">
        <v>1685.1257356875335</v>
      </c>
      <c r="G161" s="16">
        <v>94485</v>
      </c>
      <c r="H161" s="75">
        <v>1685.1257356875335</v>
      </c>
      <c r="I161" s="40"/>
      <c r="J161" s="33">
        <v>1685.13</v>
      </c>
      <c r="K161" s="32">
        <f t="shared" si="4"/>
        <v>-4.2643124666028598E-3</v>
      </c>
    </row>
    <row r="162" spans="1:11" ht="15.75" hidden="1" thickBot="1">
      <c r="A162" s="49" t="s">
        <v>325</v>
      </c>
      <c r="B162" s="80" t="s">
        <v>326</v>
      </c>
      <c r="C162" s="54"/>
      <c r="D162" s="15">
        <f t="shared" si="5"/>
        <v>93389</v>
      </c>
      <c r="E162" s="55">
        <f t="shared" ref="E162:E165" si="6">63*0.89</f>
        <v>56.07</v>
      </c>
      <c r="F162" s="15">
        <v>1665.5787408596398</v>
      </c>
      <c r="G162" s="16">
        <v>93389</v>
      </c>
      <c r="H162" s="75">
        <v>1665.5787408596398</v>
      </c>
      <c r="I162" s="40"/>
      <c r="J162" s="33">
        <v>1665.58</v>
      </c>
      <c r="K162" s="32">
        <f t="shared" si="4"/>
        <v>-1.2591403601618367E-3</v>
      </c>
    </row>
    <row r="163" spans="1:11" ht="15.75" hidden="1" thickBot="1">
      <c r="A163" s="49" t="s">
        <v>327</v>
      </c>
      <c r="B163" s="80" t="s">
        <v>328</v>
      </c>
      <c r="C163" s="54"/>
      <c r="D163" s="15">
        <f t="shared" si="5"/>
        <v>85121</v>
      </c>
      <c r="E163" s="55">
        <f t="shared" si="6"/>
        <v>56.07</v>
      </c>
      <c r="F163" s="15">
        <v>1518.1202068842517</v>
      </c>
      <c r="G163" s="16">
        <v>85121</v>
      </c>
      <c r="H163" s="75">
        <v>1518.1202068842517</v>
      </c>
      <c r="I163" s="40"/>
      <c r="J163" s="33">
        <v>1518.12</v>
      </c>
      <c r="K163" s="32">
        <f t="shared" si="4"/>
        <v>2.0688425183834624E-4</v>
      </c>
    </row>
    <row r="164" spans="1:11" ht="15.75" hidden="1" thickBot="1">
      <c r="A164" s="49" t="s">
        <v>329</v>
      </c>
      <c r="B164" s="80" t="s">
        <v>330</v>
      </c>
      <c r="C164" s="54"/>
      <c r="D164" s="15">
        <f t="shared" si="5"/>
        <v>86385</v>
      </c>
      <c r="E164" s="55">
        <f t="shared" si="6"/>
        <v>56.07</v>
      </c>
      <c r="F164" s="15">
        <v>1540.6634563937935</v>
      </c>
      <c r="G164" s="16">
        <v>86385</v>
      </c>
      <c r="H164" s="75">
        <v>1540.6634563937935</v>
      </c>
      <c r="I164" s="40"/>
      <c r="J164" s="33">
        <v>1540.66</v>
      </c>
      <c r="K164" s="32">
        <f t="shared" si="4"/>
        <v>3.4563937933853595E-3</v>
      </c>
    </row>
    <row r="165" spans="1:11" ht="15.75" hidden="1" thickBot="1">
      <c r="A165" s="49" t="s">
        <v>331</v>
      </c>
      <c r="B165" s="80" t="s">
        <v>332</v>
      </c>
      <c r="C165" s="54"/>
      <c r="D165" s="15">
        <f t="shared" si="5"/>
        <v>60181</v>
      </c>
      <c r="E165" s="55">
        <f t="shared" si="6"/>
        <v>56.07</v>
      </c>
      <c r="F165" s="15">
        <v>1073.3190654538969</v>
      </c>
      <c r="G165" s="16">
        <v>60181</v>
      </c>
      <c r="H165" s="75">
        <v>1073.3190654538969</v>
      </c>
      <c r="I165" s="40"/>
      <c r="J165" s="33">
        <v>1073.32</v>
      </c>
      <c r="K165" s="32">
        <f t="shared" si="4"/>
        <v>-9.3454610305343522E-4</v>
      </c>
    </row>
    <row r="166" spans="1:11" ht="15.75" hidden="1" thickBot="1">
      <c r="A166" s="49" t="s">
        <v>333</v>
      </c>
      <c r="B166" s="80" t="s">
        <v>334</v>
      </c>
      <c r="C166" s="54"/>
      <c r="D166" s="15">
        <f t="shared" si="5"/>
        <v>110666</v>
      </c>
      <c r="E166" s="55">
        <f>100*0.89</f>
        <v>89</v>
      </c>
      <c r="F166" s="15">
        <v>1243.4382022471909</v>
      </c>
      <c r="G166" s="16">
        <v>110666</v>
      </c>
      <c r="H166" s="75">
        <v>1243.4382022471909</v>
      </c>
      <c r="I166" s="40"/>
      <c r="J166" s="33">
        <v>1243.44</v>
      </c>
      <c r="K166" s="32">
        <f t="shared" si="4"/>
        <v>-1.7977528091250861E-3</v>
      </c>
    </row>
    <row r="167" spans="1:11" ht="15.75" hidden="1" thickBot="1">
      <c r="A167" s="49" t="s">
        <v>335</v>
      </c>
      <c r="B167" s="80" t="s">
        <v>336</v>
      </c>
      <c r="C167" s="54"/>
      <c r="D167" s="15">
        <f t="shared" si="5"/>
        <v>98009</v>
      </c>
      <c r="E167" s="55">
        <f t="shared" ref="E167:E170" si="7">100*0.89</f>
        <v>89</v>
      </c>
      <c r="F167" s="15">
        <v>1101.2247191011236</v>
      </c>
      <c r="G167" s="16">
        <v>98009</v>
      </c>
      <c r="H167" s="75">
        <v>1101.2247191011236</v>
      </c>
      <c r="I167" s="40"/>
      <c r="J167" s="33">
        <v>1101.22</v>
      </c>
      <c r="K167" s="32">
        <f t="shared" si="4"/>
        <v>4.719101123555447E-3</v>
      </c>
    </row>
    <row r="168" spans="1:11" ht="15.75" hidden="1" thickBot="1">
      <c r="A168" s="49" t="s">
        <v>337</v>
      </c>
      <c r="B168" s="80" t="s">
        <v>338</v>
      </c>
      <c r="C168" s="54"/>
      <c r="D168" s="15">
        <f t="shared" si="5"/>
        <v>105422.00000000001</v>
      </c>
      <c r="E168" s="55">
        <f t="shared" si="7"/>
        <v>89</v>
      </c>
      <c r="F168" s="15">
        <v>1184.5168539325844</v>
      </c>
      <c r="G168" s="16">
        <v>105422.00000000001</v>
      </c>
      <c r="H168" s="75">
        <v>1184.5168539325844</v>
      </c>
      <c r="I168" s="40"/>
      <c r="J168" s="33">
        <v>1184.52</v>
      </c>
      <c r="K168" s="32">
        <f t="shared" si="4"/>
        <v>-3.1460674156278401E-3</v>
      </c>
    </row>
    <row r="169" spans="1:11" ht="15.75" hidden="1" thickBot="1">
      <c r="A169" s="49" t="s">
        <v>339</v>
      </c>
      <c r="B169" s="80" t="s">
        <v>340</v>
      </c>
      <c r="C169" s="54"/>
      <c r="D169" s="15">
        <f t="shared" si="5"/>
        <v>91004</v>
      </c>
      <c r="E169" s="55">
        <f t="shared" si="7"/>
        <v>89</v>
      </c>
      <c r="F169" s="15">
        <v>1022.5168539325842</v>
      </c>
      <c r="G169" s="16">
        <v>91004</v>
      </c>
      <c r="H169" s="75">
        <v>1022.5168539325842</v>
      </c>
      <c r="I169" s="40"/>
      <c r="J169" s="33">
        <v>1022.52</v>
      </c>
      <c r="K169" s="32">
        <f t="shared" si="4"/>
        <v>-3.1460674157415269E-3</v>
      </c>
    </row>
    <row r="170" spans="1:11" ht="15.75" hidden="1" thickBot="1">
      <c r="A170" s="49" t="s">
        <v>341</v>
      </c>
      <c r="B170" s="80" t="s">
        <v>342</v>
      </c>
      <c r="C170" s="54"/>
      <c r="D170" s="15">
        <f t="shared" si="5"/>
        <v>67194</v>
      </c>
      <c r="E170" s="55">
        <f t="shared" si="7"/>
        <v>89</v>
      </c>
      <c r="F170" s="15">
        <v>754.98876404494376</v>
      </c>
      <c r="G170" s="16">
        <v>67194</v>
      </c>
      <c r="H170" s="75">
        <v>754.98876404494376</v>
      </c>
      <c r="I170" s="40"/>
      <c r="J170" s="76">
        <v>754.99</v>
      </c>
      <c r="K170" s="32">
        <f t="shared" si="4"/>
        <v>-1.235955056245075E-3</v>
      </c>
    </row>
    <row r="171" spans="1:11" ht="15.75" hidden="1" thickBot="1">
      <c r="A171" s="49" t="s">
        <v>343</v>
      </c>
      <c r="B171" s="80" t="s">
        <v>344</v>
      </c>
      <c r="C171" s="54"/>
      <c r="D171" s="15">
        <f t="shared" si="5"/>
        <v>119797.99999999999</v>
      </c>
      <c r="E171" s="55">
        <f>160*0.89</f>
        <v>142.4</v>
      </c>
      <c r="F171" s="15">
        <v>841.27808988764036</v>
      </c>
      <c r="G171" s="16">
        <v>119797.99999999999</v>
      </c>
      <c r="H171" s="75">
        <v>841.27808988764036</v>
      </c>
      <c r="I171" s="40"/>
      <c r="J171" s="76">
        <v>841.28</v>
      </c>
      <c r="K171" s="32">
        <f t="shared" si="4"/>
        <v>-1.9101123596101388E-3</v>
      </c>
    </row>
    <row r="172" spans="1:11" ht="15.75" hidden="1" thickBot="1">
      <c r="A172" s="49" t="s">
        <v>345</v>
      </c>
      <c r="B172" s="80" t="s">
        <v>346</v>
      </c>
      <c r="C172" s="54"/>
      <c r="D172" s="15">
        <f t="shared" si="5"/>
        <v>108928</v>
      </c>
      <c r="E172" s="55">
        <f t="shared" ref="E172:E175" si="8">160*0.89</f>
        <v>142.4</v>
      </c>
      <c r="F172" s="15">
        <v>764.94382022471905</v>
      </c>
      <c r="G172" s="16">
        <v>108928</v>
      </c>
      <c r="H172" s="75">
        <v>764.94382022471905</v>
      </c>
      <c r="I172" s="40"/>
      <c r="J172" s="76">
        <v>764.94</v>
      </c>
      <c r="K172" s="32">
        <f t="shared" si="4"/>
        <v>3.8202247189929039E-3</v>
      </c>
    </row>
    <row r="173" spans="1:11" ht="15.75" hidden="1" thickBot="1">
      <c r="A173" s="49" t="s">
        <v>347</v>
      </c>
      <c r="B173" s="80" t="s">
        <v>348</v>
      </c>
      <c r="C173" s="54"/>
      <c r="D173" s="15">
        <f t="shared" si="5"/>
        <v>114553</v>
      </c>
      <c r="E173" s="55">
        <f t="shared" si="8"/>
        <v>142.4</v>
      </c>
      <c r="F173" s="15">
        <v>804.44522471910113</v>
      </c>
      <c r="G173" s="16">
        <v>114553</v>
      </c>
      <c r="H173" s="75">
        <v>804.44522471910113</v>
      </c>
      <c r="I173" s="40"/>
      <c r="J173" s="76">
        <v>804.45</v>
      </c>
      <c r="K173" s="32">
        <f t="shared" si="4"/>
        <v>-4.7752808989116602E-3</v>
      </c>
    </row>
    <row r="174" spans="1:11" ht="15.75" hidden="1" thickBot="1">
      <c r="A174" s="49" t="s">
        <v>349</v>
      </c>
      <c r="B174" s="80" t="s">
        <v>350</v>
      </c>
      <c r="C174" s="54"/>
      <c r="D174" s="15">
        <f t="shared" si="5"/>
        <v>100441</v>
      </c>
      <c r="E174" s="55">
        <f t="shared" si="8"/>
        <v>142.4</v>
      </c>
      <c r="F174" s="15">
        <v>705.34410112359546</v>
      </c>
      <c r="G174" s="16">
        <v>100441</v>
      </c>
      <c r="H174" s="75">
        <v>705.34410112359546</v>
      </c>
      <c r="I174" s="40"/>
      <c r="J174" s="76">
        <v>705.34</v>
      </c>
      <c r="K174" s="32">
        <f t="shared" si="4"/>
        <v>4.1011235954329095E-3</v>
      </c>
    </row>
    <row r="175" spans="1:11" ht="15.75" hidden="1" thickBot="1">
      <c r="A175" s="49" t="s">
        <v>351</v>
      </c>
      <c r="B175" s="80" t="s">
        <v>352</v>
      </c>
      <c r="C175" s="54"/>
      <c r="D175" s="15">
        <f t="shared" si="5"/>
        <v>129711</v>
      </c>
      <c r="E175" s="55">
        <f t="shared" si="8"/>
        <v>142.4</v>
      </c>
      <c r="F175" s="15">
        <v>910.89185393258424</v>
      </c>
      <c r="G175" s="16">
        <v>129711</v>
      </c>
      <c r="H175" s="75">
        <v>910.89185393258424</v>
      </c>
      <c r="I175" s="40"/>
      <c r="J175" s="76">
        <v>910.89</v>
      </c>
      <c r="K175" s="32">
        <f t="shared" si="4"/>
        <v>1.8539325842539256E-3</v>
      </c>
    </row>
    <row r="176" spans="1:11" ht="15.75" hidden="1" thickBot="1">
      <c r="A176" s="49" t="s">
        <v>353</v>
      </c>
      <c r="B176" s="80" t="s">
        <v>354</v>
      </c>
      <c r="C176" s="54"/>
      <c r="D176" s="15">
        <f t="shared" si="5"/>
        <v>129856</v>
      </c>
      <c r="E176" s="55">
        <f>250*0.89</f>
        <v>222.5</v>
      </c>
      <c r="F176" s="15">
        <v>583.62247191011238</v>
      </c>
      <c r="G176" s="16">
        <v>129856</v>
      </c>
      <c r="H176" s="75">
        <v>583.62247191011238</v>
      </c>
      <c r="I176" s="40"/>
      <c r="J176" s="76">
        <v>583.62</v>
      </c>
      <c r="K176" s="32">
        <f t="shared" si="4"/>
        <v>2.4719101123764631E-3</v>
      </c>
    </row>
    <row r="177" spans="1:12" ht="15.75" hidden="1" thickBot="1">
      <c r="A177" s="49" t="s">
        <v>355</v>
      </c>
      <c r="B177" s="80" t="s">
        <v>356</v>
      </c>
      <c r="C177" s="54"/>
      <c r="D177" s="15">
        <f t="shared" si="5"/>
        <v>118759</v>
      </c>
      <c r="E177" s="55">
        <f t="shared" ref="E177:E179" si="9">250*0.89</f>
        <v>222.5</v>
      </c>
      <c r="F177" s="15">
        <v>533.74831460674159</v>
      </c>
      <c r="G177" s="16">
        <v>118759</v>
      </c>
      <c r="H177" s="75">
        <v>533.74831460674159</v>
      </c>
      <c r="I177" s="40"/>
      <c r="J177" s="76">
        <v>533.75</v>
      </c>
      <c r="K177" s="32">
        <f t="shared" si="4"/>
        <v>-1.6853932584126596E-3</v>
      </c>
    </row>
    <row r="178" spans="1:12" ht="15.75" hidden="1" thickBot="1">
      <c r="A178" s="49" t="s">
        <v>357</v>
      </c>
      <c r="B178" s="80" t="s">
        <v>358</v>
      </c>
      <c r="C178" s="54"/>
      <c r="D178" s="15">
        <f t="shared" si="5"/>
        <v>123814</v>
      </c>
      <c r="E178" s="55">
        <f t="shared" si="9"/>
        <v>222.5</v>
      </c>
      <c r="F178" s="15">
        <v>556.46741573033705</v>
      </c>
      <c r="G178" s="16">
        <v>123814</v>
      </c>
      <c r="H178" s="75">
        <v>556.46741573033705</v>
      </c>
      <c r="I178" s="40"/>
      <c r="J178" s="76">
        <v>556.47</v>
      </c>
      <c r="K178" s="32">
        <f t="shared" si="4"/>
        <v>-2.5842696629752027E-3</v>
      </c>
    </row>
    <row r="179" spans="1:12" ht="15.75" hidden="1" thickBot="1">
      <c r="A179" s="49" t="s">
        <v>359</v>
      </c>
      <c r="B179" s="80" t="s">
        <v>360</v>
      </c>
      <c r="C179" s="54"/>
      <c r="D179" s="15">
        <f t="shared" si="5"/>
        <v>109776</v>
      </c>
      <c r="E179" s="55">
        <f t="shared" si="9"/>
        <v>222.5</v>
      </c>
      <c r="F179" s="15">
        <v>493.37528089887638</v>
      </c>
      <c r="G179" s="16">
        <v>109776</v>
      </c>
      <c r="H179" s="75">
        <v>493.37528089887638</v>
      </c>
      <c r="I179" s="42"/>
      <c r="J179" s="76">
        <v>493.38</v>
      </c>
      <c r="K179" s="32">
        <f t="shared" si="4"/>
        <v>-4.7191011236122904E-3</v>
      </c>
    </row>
    <row r="180" spans="1:12" ht="15.75" hidden="1" thickBot="1">
      <c r="A180" s="49" t="s">
        <v>361</v>
      </c>
      <c r="B180" s="80" t="s">
        <v>362</v>
      </c>
      <c r="C180" s="54"/>
      <c r="D180" s="15">
        <f t="shared" si="5"/>
        <v>158812</v>
      </c>
      <c r="E180" s="55">
        <f>400*0.89</f>
        <v>356</v>
      </c>
      <c r="F180" s="15">
        <v>446.10112359550561</v>
      </c>
      <c r="G180" s="16">
        <v>158812</v>
      </c>
      <c r="H180" s="81">
        <v>446.10112359550561</v>
      </c>
      <c r="I180" s="14"/>
      <c r="J180" s="76">
        <v>446.1</v>
      </c>
      <c r="K180" s="32">
        <f t="shared" si="4"/>
        <v>1.1235955055894919E-3</v>
      </c>
    </row>
    <row r="181" spans="1:12" ht="15.75" hidden="1" thickBot="1">
      <c r="A181" s="49" t="s">
        <v>363</v>
      </c>
      <c r="B181" s="80" t="s">
        <v>364</v>
      </c>
      <c r="C181" s="54"/>
      <c r="D181" s="15">
        <f t="shared" si="5"/>
        <v>147552</v>
      </c>
      <c r="E181" s="55">
        <f t="shared" ref="E181:E183" si="10">400*0.89</f>
        <v>356</v>
      </c>
      <c r="F181" s="15">
        <v>414.47191011235952</v>
      </c>
      <c r="G181" s="16">
        <v>147552</v>
      </c>
      <c r="H181" s="75">
        <v>414.47191011235952</v>
      </c>
      <c r="I181" s="71"/>
      <c r="J181" s="76">
        <v>414.47</v>
      </c>
      <c r="K181" s="32">
        <f t="shared" si="4"/>
        <v>1.910112359496452E-3</v>
      </c>
    </row>
    <row r="182" spans="1:12" ht="15.75" hidden="1" thickBot="1">
      <c r="A182" s="49" t="s">
        <v>365</v>
      </c>
      <c r="B182" s="80" t="s">
        <v>366</v>
      </c>
      <c r="C182" s="54"/>
      <c r="D182" s="15">
        <f t="shared" si="5"/>
        <v>152919</v>
      </c>
      <c r="E182" s="55">
        <f t="shared" si="10"/>
        <v>356</v>
      </c>
      <c r="F182" s="15">
        <v>429.54775280898878</v>
      </c>
      <c r="G182" s="16">
        <v>152919</v>
      </c>
      <c r="H182" s="75">
        <v>429.54775280898878</v>
      </c>
      <c r="I182" s="40"/>
      <c r="J182" s="76">
        <v>429.55</v>
      </c>
      <c r="K182" s="32">
        <f t="shared" si="4"/>
        <v>-2.2471910112358273E-3</v>
      </c>
    </row>
    <row r="183" spans="1:12" ht="15.75" hidden="1" thickBot="1">
      <c r="A183" s="49" t="s">
        <v>367</v>
      </c>
      <c r="B183" s="80" t="s">
        <v>368</v>
      </c>
      <c r="C183" s="54"/>
      <c r="D183" s="15">
        <f t="shared" si="5"/>
        <v>138884</v>
      </c>
      <c r="E183" s="55">
        <f t="shared" si="10"/>
        <v>356</v>
      </c>
      <c r="F183" s="15">
        <v>390.12359550561797</v>
      </c>
      <c r="G183" s="16">
        <v>138884</v>
      </c>
      <c r="H183" s="75">
        <v>390.12359550561797</v>
      </c>
      <c r="I183" s="40"/>
      <c r="J183" s="76">
        <v>390.12</v>
      </c>
      <c r="K183" s="32">
        <f t="shared" si="4"/>
        <v>3.595505617965955E-3</v>
      </c>
    </row>
    <row r="184" spans="1:12" ht="15.75" hidden="1" thickBot="1">
      <c r="A184" s="49" t="s">
        <v>369</v>
      </c>
      <c r="B184" s="80" t="s">
        <v>370</v>
      </c>
      <c r="C184" s="54"/>
      <c r="D184" s="15">
        <f t="shared" si="5"/>
        <v>164190</v>
      </c>
      <c r="E184" s="55">
        <f>630*0.89</f>
        <v>560.70000000000005</v>
      </c>
      <c r="F184" s="15">
        <v>292.83039058319957</v>
      </c>
      <c r="G184" s="16">
        <v>164190</v>
      </c>
      <c r="H184" s="75">
        <v>292.83039058319957</v>
      </c>
      <c r="I184" s="40"/>
      <c r="J184" s="76">
        <v>292.83</v>
      </c>
      <c r="K184" s="32">
        <f t="shared" si="4"/>
        <v>3.9058319958940046E-4</v>
      </c>
    </row>
    <row r="185" spans="1:12" ht="15.75" hidden="1" thickBot="1">
      <c r="A185" s="49" t="s">
        <v>371</v>
      </c>
      <c r="B185" s="80" t="s">
        <v>372</v>
      </c>
      <c r="C185" s="54"/>
      <c r="D185" s="15">
        <f t="shared" si="5"/>
        <v>153053</v>
      </c>
      <c r="E185" s="55">
        <f t="shared" ref="E185:E187" si="11">630*0.89</f>
        <v>560.70000000000005</v>
      </c>
      <c r="F185" s="15">
        <v>272.96771892277508</v>
      </c>
      <c r="G185" s="16">
        <v>153053</v>
      </c>
      <c r="H185" s="75">
        <v>272.96771892277508</v>
      </c>
      <c r="I185" s="40"/>
      <c r="J185" s="76">
        <v>272.97000000000003</v>
      </c>
      <c r="K185" s="32">
        <f t="shared" si="4"/>
        <v>-2.2810772249499678E-3</v>
      </c>
    </row>
    <row r="186" spans="1:12" ht="15.75" hidden="1" thickBot="1">
      <c r="A186" s="49" t="s">
        <v>373</v>
      </c>
      <c r="B186" s="80" t="s">
        <v>374</v>
      </c>
      <c r="C186" s="54"/>
      <c r="D186" s="15">
        <f t="shared" si="5"/>
        <v>158032</v>
      </c>
      <c r="E186" s="55">
        <f t="shared" si="11"/>
        <v>560.70000000000005</v>
      </c>
      <c r="F186" s="15">
        <v>281.8476903870162</v>
      </c>
      <c r="G186" s="16">
        <v>158032</v>
      </c>
      <c r="H186" s="75">
        <v>281.8476903870162</v>
      </c>
      <c r="I186" s="40"/>
      <c r="J186" s="76">
        <v>281.85000000000002</v>
      </c>
      <c r="K186" s="32">
        <f t="shared" si="4"/>
        <v>-2.3096129838222623E-3</v>
      </c>
    </row>
    <row r="187" spans="1:12" ht="15.75" hidden="1" thickBot="1">
      <c r="A187" s="49" t="s">
        <v>375</v>
      </c>
      <c r="B187" s="80" t="s">
        <v>376</v>
      </c>
      <c r="C187" s="54"/>
      <c r="D187" s="15">
        <f t="shared" si="5"/>
        <v>144033</v>
      </c>
      <c r="E187" s="55">
        <f t="shared" si="11"/>
        <v>560.70000000000005</v>
      </c>
      <c r="F187" s="15">
        <v>256.88068485821293</v>
      </c>
      <c r="G187" s="16">
        <v>144033</v>
      </c>
      <c r="H187" s="75">
        <v>256.88068485821293</v>
      </c>
      <c r="I187" s="40"/>
      <c r="J187" s="76">
        <v>256.88</v>
      </c>
      <c r="K187" s="32">
        <f t="shared" si="4"/>
        <v>6.8485821293506888E-4</v>
      </c>
    </row>
    <row r="188" spans="1:12" ht="15.75" hidden="1" thickBot="1">
      <c r="A188" s="49" t="s">
        <v>377</v>
      </c>
      <c r="B188" s="80" t="s">
        <v>378</v>
      </c>
      <c r="C188" s="54"/>
      <c r="D188" s="15">
        <f t="shared" si="5"/>
        <v>242064</v>
      </c>
      <c r="E188" s="55">
        <f>1000*0.89</f>
        <v>890</v>
      </c>
      <c r="F188" s="15">
        <v>271.98202247191011</v>
      </c>
      <c r="G188" s="16">
        <v>242064</v>
      </c>
      <c r="H188" s="75">
        <v>271.98202247191011</v>
      </c>
      <c r="I188" s="40"/>
      <c r="J188" s="82">
        <v>271.98</v>
      </c>
      <c r="K188" s="32">
        <f t="shared" si="4"/>
        <v>2.0224719100951916E-3</v>
      </c>
    </row>
    <row r="189" spans="1:12" ht="15.75" hidden="1" thickBot="1">
      <c r="A189" s="49" t="s">
        <v>379</v>
      </c>
      <c r="B189" s="80" t="s">
        <v>380</v>
      </c>
      <c r="C189" s="54"/>
      <c r="D189" s="15">
        <f t="shared" si="5"/>
        <v>232945</v>
      </c>
      <c r="E189" s="55">
        <f t="shared" ref="E189:E191" si="12">1000*0.89</f>
        <v>890</v>
      </c>
      <c r="F189" s="15">
        <v>261.73595505617976</v>
      </c>
      <c r="G189" s="16">
        <v>232945</v>
      </c>
      <c r="H189" s="75">
        <v>261.73595505617976</v>
      </c>
      <c r="I189" s="40"/>
      <c r="J189" s="76">
        <v>261.74</v>
      </c>
      <c r="K189" s="32">
        <f t="shared" si="4"/>
        <v>-4.0449438202472265E-3</v>
      </c>
    </row>
    <row r="190" spans="1:12" ht="15.75" hidden="1" thickBot="1">
      <c r="A190" s="49" t="s">
        <v>381</v>
      </c>
      <c r="B190" s="80" t="s">
        <v>382</v>
      </c>
      <c r="C190" s="54"/>
      <c r="D190" s="15">
        <f t="shared" si="5"/>
        <v>234616.00000000003</v>
      </c>
      <c r="E190" s="55">
        <f t="shared" si="12"/>
        <v>890</v>
      </c>
      <c r="F190" s="15">
        <v>263.61348314606744</v>
      </c>
      <c r="G190" s="16">
        <v>234616.00000000003</v>
      </c>
      <c r="H190" s="75">
        <v>263.61348314606744</v>
      </c>
      <c r="I190" s="40"/>
      <c r="J190" s="76">
        <v>263.61</v>
      </c>
      <c r="K190" s="32">
        <f t="shared" si="4"/>
        <v>3.4831460674240589E-3</v>
      </c>
    </row>
    <row r="191" spans="1:12" ht="15.75" hidden="1" thickBot="1">
      <c r="A191" s="49" t="s">
        <v>383</v>
      </c>
      <c r="B191" s="69" t="s">
        <v>384</v>
      </c>
      <c r="C191" s="56"/>
      <c r="D191" s="20">
        <f t="shared" si="5"/>
        <v>225609</v>
      </c>
      <c r="E191" s="57">
        <f t="shared" si="12"/>
        <v>890</v>
      </c>
      <c r="F191" s="20">
        <v>253.49325842696629</v>
      </c>
      <c r="G191" s="22">
        <v>225609</v>
      </c>
      <c r="H191" s="83">
        <v>253.49325842696629</v>
      </c>
      <c r="I191" s="42"/>
      <c r="J191" s="76">
        <v>253.49</v>
      </c>
      <c r="K191" s="32">
        <f t="shared" si="4"/>
        <v>3.2584269662834231E-3</v>
      </c>
    </row>
    <row r="192" spans="1:12" ht="51.75" thickBot="1">
      <c r="A192" s="49" t="s">
        <v>385</v>
      </c>
      <c r="B192" s="84" t="s">
        <v>386</v>
      </c>
      <c r="C192" s="85"/>
      <c r="D192" s="86">
        <f t="shared" si="5"/>
        <v>17098871.920000002</v>
      </c>
      <c r="E192" s="86">
        <f>2*4000*0.89</f>
        <v>7120</v>
      </c>
      <c r="F192" s="86">
        <v>2401.5269550561802</v>
      </c>
      <c r="G192" s="87">
        <v>9326180.6400000006</v>
      </c>
      <c r="H192" s="88">
        <f t="shared" ref="H192:H205" si="13">G192/E192</f>
        <v>1309.8568314606741</v>
      </c>
      <c r="I192" s="17" t="s">
        <v>14</v>
      </c>
      <c r="K192" s="32"/>
      <c r="L192" s="32"/>
    </row>
    <row r="193" spans="1:9" ht="51.75" thickBot="1">
      <c r="A193" s="49" t="s">
        <v>387</v>
      </c>
      <c r="B193" s="89" t="s">
        <v>388</v>
      </c>
      <c r="C193" s="54"/>
      <c r="D193" s="15">
        <f t="shared" si="5"/>
        <v>22244317.512000002</v>
      </c>
      <c r="E193" s="15">
        <f>2*6300*0.89</f>
        <v>11214</v>
      </c>
      <c r="F193" s="15">
        <v>1983.6202525414662</v>
      </c>
      <c r="G193" s="16">
        <v>11947645.130000001</v>
      </c>
      <c r="H193" s="75">
        <f t="shared" si="13"/>
        <v>1065.4222516497236</v>
      </c>
      <c r="I193" s="90" t="s">
        <v>14</v>
      </c>
    </row>
    <row r="194" spans="1:9" ht="51.75" thickBot="1">
      <c r="A194" s="49" t="s">
        <v>389</v>
      </c>
      <c r="B194" s="91" t="s">
        <v>390</v>
      </c>
      <c r="C194" s="54"/>
      <c r="D194" s="15">
        <f t="shared" si="5"/>
        <v>21384751.920000006</v>
      </c>
      <c r="E194" s="15">
        <f>2*10000*0.89</f>
        <v>17800</v>
      </c>
      <c r="F194" s="15">
        <v>1201.390557303371</v>
      </c>
      <c r="G194" s="16">
        <v>11756748.539999999</v>
      </c>
      <c r="H194" s="75">
        <f t="shared" si="13"/>
        <v>660.49149101123589</v>
      </c>
      <c r="I194" s="90" t="s">
        <v>14</v>
      </c>
    </row>
    <row r="195" spans="1:9" ht="51.75" thickBot="1">
      <c r="A195" s="49" t="s">
        <v>391</v>
      </c>
      <c r="B195" s="89" t="s">
        <v>392</v>
      </c>
      <c r="C195" s="54"/>
      <c r="D195" s="15">
        <f t="shared" si="5"/>
        <v>32021617.512000006</v>
      </c>
      <c r="E195" s="15">
        <f>2*16000*0.89</f>
        <v>28480</v>
      </c>
      <c r="F195" s="15">
        <v>1124.3545474719103</v>
      </c>
      <c r="G195" s="16">
        <v>17200605.129999999</v>
      </c>
      <c r="H195" s="75">
        <f t="shared" si="13"/>
        <v>603.95383181179773</v>
      </c>
      <c r="I195" s="90" t="s">
        <v>14</v>
      </c>
    </row>
    <row r="196" spans="1:9" ht="51.75" thickBot="1">
      <c r="A196" s="49" t="s">
        <v>393</v>
      </c>
      <c r="B196" s="91" t="s">
        <v>394</v>
      </c>
      <c r="C196" s="54"/>
      <c r="D196" s="15">
        <f t="shared" si="5"/>
        <v>46751231.920000009</v>
      </c>
      <c r="E196" s="15">
        <v>17800</v>
      </c>
      <c r="F196" s="15">
        <v>2626.473703370787</v>
      </c>
      <c r="G196" s="16">
        <v>25113387.609999999</v>
      </c>
      <c r="H196" s="75">
        <f t="shared" si="13"/>
        <v>1410.8644724719102</v>
      </c>
      <c r="I196" s="90" t="s">
        <v>14</v>
      </c>
    </row>
    <row r="197" spans="1:9" ht="51.75" thickBot="1">
      <c r="A197" s="49" t="s">
        <v>395</v>
      </c>
      <c r="B197" s="89" t="s">
        <v>396</v>
      </c>
      <c r="C197" s="54"/>
      <c r="D197" s="15">
        <f t="shared" si="5"/>
        <v>52236757.760000005</v>
      </c>
      <c r="E197" s="15">
        <v>17800</v>
      </c>
      <c r="F197" s="15">
        <v>2934.649312359551</v>
      </c>
      <c r="G197" s="16">
        <v>28061355.190000001</v>
      </c>
      <c r="H197" s="75">
        <f t="shared" si="13"/>
        <v>1576.4806286516855</v>
      </c>
      <c r="I197" s="90" t="s">
        <v>14</v>
      </c>
    </row>
    <row r="198" spans="1:9" ht="51.75" thickBot="1">
      <c r="A198" s="49" t="s">
        <v>397</v>
      </c>
      <c r="B198" s="91" t="s">
        <v>398</v>
      </c>
      <c r="C198" s="54"/>
      <c r="D198" s="15">
        <f t="shared" si="5"/>
        <v>51649691.889999993</v>
      </c>
      <c r="E198" s="15">
        <f>2*25000*0.89</f>
        <v>44500</v>
      </c>
      <c r="F198" s="15">
        <v>1160.667233483146</v>
      </c>
      <c r="G198" s="16">
        <v>27745133.34</v>
      </c>
      <c r="H198" s="75">
        <f t="shared" si="13"/>
        <v>623.48614247191006</v>
      </c>
      <c r="I198" s="90" t="s">
        <v>14</v>
      </c>
    </row>
    <row r="199" spans="1:9" ht="51.75" thickBot="1">
      <c r="A199" s="49" t="s">
        <v>399</v>
      </c>
      <c r="B199" s="89" t="s">
        <v>400</v>
      </c>
      <c r="C199" s="54"/>
      <c r="D199" s="15">
        <f t="shared" si="5"/>
        <v>74381197.511999995</v>
      </c>
      <c r="E199" s="15">
        <v>44500</v>
      </c>
      <c r="F199" s="15">
        <v>1671.4875845393258</v>
      </c>
      <c r="G199" s="16">
        <v>39958655.159999996</v>
      </c>
      <c r="H199" s="75">
        <f t="shared" si="13"/>
        <v>897.9473069662921</v>
      </c>
      <c r="I199" s="90" t="s">
        <v>14</v>
      </c>
    </row>
    <row r="200" spans="1:9" ht="51.75" thickBot="1">
      <c r="A200" s="49" t="s">
        <v>401</v>
      </c>
      <c r="B200" s="91" t="s">
        <v>402</v>
      </c>
      <c r="C200" s="54"/>
      <c r="D200" s="15">
        <f t="shared" si="5"/>
        <v>65800071.889999993</v>
      </c>
      <c r="E200" s="15">
        <f>2*40000*0.89</f>
        <v>71200</v>
      </c>
      <c r="F200" s="15">
        <v>924.15831306179768</v>
      </c>
      <c r="G200" s="16">
        <v>35347537.460000001</v>
      </c>
      <c r="H200" s="75">
        <f t="shared" si="13"/>
        <v>496.45417780898879</v>
      </c>
      <c r="I200" s="90" t="s">
        <v>14</v>
      </c>
    </row>
    <row r="201" spans="1:9" ht="51.75" thickBot="1">
      <c r="A201" s="49" t="s">
        <v>403</v>
      </c>
      <c r="B201" s="89" t="s">
        <v>404</v>
      </c>
      <c r="C201" s="54"/>
      <c r="D201" s="15">
        <f t="shared" si="5"/>
        <v>99483897.511999995</v>
      </c>
      <c r="E201" s="15">
        <f>2*63000*0.89</f>
        <v>112140</v>
      </c>
      <c r="F201" s="15">
        <v>887.14015972891025</v>
      </c>
      <c r="G201" s="16">
        <v>53445304.869999997</v>
      </c>
      <c r="H201" s="75">
        <f t="shared" si="13"/>
        <v>476.59447895487779</v>
      </c>
      <c r="I201" s="90" t="s">
        <v>14</v>
      </c>
    </row>
    <row r="202" spans="1:9" ht="51.75" thickBot="1">
      <c r="A202" s="49" t="s">
        <v>405</v>
      </c>
      <c r="B202" s="91" t="s">
        <v>406</v>
      </c>
      <c r="C202" s="54"/>
      <c r="D202" s="15">
        <f t="shared" si="5"/>
        <v>76737132.269999906</v>
      </c>
      <c r="E202" s="15">
        <f>2*10000*0.89</f>
        <v>17800</v>
      </c>
      <c r="F202" s="15">
        <v>4311.074846629208</v>
      </c>
      <c r="G202" s="16">
        <v>41223581.229999997</v>
      </c>
      <c r="H202" s="75">
        <f t="shared" si="13"/>
        <v>2315.9315297752805</v>
      </c>
      <c r="I202" s="90" t="s">
        <v>14</v>
      </c>
    </row>
    <row r="203" spans="1:9" ht="51.75" thickBot="1">
      <c r="A203" s="49" t="s">
        <v>407</v>
      </c>
      <c r="B203" s="91" t="s">
        <v>408</v>
      </c>
      <c r="C203" s="54"/>
      <c r="D203" s="15">
        <f t="shared" si="5"/>
        <v>106382952.27000001</v>
      </c>
      <c r="E203" s="15">
        <f>2*25000*0.89</f>
        <v>44500</v>
      </c>
      <c r="F203" s="15">
        <v>2390.6281408988766</v>
      </c>
      <c r="G203" s="16">
        <v>64932058.5</v>
      </c>
      <c r="H203" s="75">
        <f t="shared" si="13"/>
        <v>1459.1473820224719</v>
      </c>
      <c r="I203" s="90" t="s">
        <v>14</v>
      </c>
    </row>
    <row r="204" spans="1:9" ht="51.75" thickBot="1">
      <c r="A204" s="49" t="s">
        <v>409</v>
      </c>
      <c r="B204" s="91" t="s">
        <v>410</v>
      </c>
      <c r="C204" s="54"/>
      <c r="D204" s="15">
        <f t="shared" si="5"/>
        <v>121670202.26999998</v>
      </c>
      <c r="E204" s="15">
        <f>2*40000*0.89</f>
        <v>71200</v>
      </c>
      <c r="F204" s="15">
        <v>1708.8511554775278</v>
      </c>
      <c r="G204" s="16">
        <v>65364271.219999999</v>
      </c>
      <c r="H204" s="75">
        <f t="shared" si="13"/>
        <v>918.03751713483143</v>
      </c>
      <c r="I204" s="90" t="s">
        <v>14</v>
      </c>
    </row>
    <row r="205" spans="1:9" ht="51.75" thickBot="1">
      <c r="A205" s="49" t="s">
        <v>411</v>
      </c>
      <c r="B205" s="89" t="s">
        <v>412</v>
      </c>
      <c r="C205" s="54"/>
      <c r="D205" s="15">
        <f t="shared" si="5"/>
        <v>121985857.53599998</v>
      </c>
      <c r="E205" s="15">
        <f>2*40000*0.89</f>
        <v>71200</v>
      </c>
      <c r="F205" s="15">
        <v>1713.2845159550559</v>
      </c>
      <c r="G205" s="16">
        <v>65534678.600000001</v>
      </c>
      <c r="H205" s="75">
        <f t="shared" si="13"/>
        <v>920.43087921348319</v>
      </c>
      <c r="I205" s="90" t="s">
        <v>14</v>
      </c>
    </row>
    <row r="206" spans="1:9" ht="61.5" customHeight="1" thickBot="1">
      <c r="A206" s="49" t="s">
        <v>413</v>
      </c>
      <c r="B206" s="91" t="s">
        <v>414</v>
      </c>
      <c r="C206" s="54"/>
      <c r="D206" s="34">
        <v>3631278.3</v>
      </c>
      <c r="E206" s="55"/>
      <c r="F206" s="15"/>
      <c r="G206" s="16">
        <v>0</v>
      </c>
      <c r="H206" s="92">
        <v>0</v>
      </c>
      <c r="I206" s="144" t="s">
        <v>415</v>
      </c>
    </row>
    <row r="207" spans="1:9" ht="54" customHeight="1" thickBot="1">
      <c r="A207" s="49" t="s">
        <v>416</v>
      </c>
      <c r="B207" s="91" t="s">
        <v>417</v>
      </c>
      <c r="C207" s="54"/>
      <c r="D207" s="34">
        <v>5095080.0599999996</v>
      </c>
      <c r="E207" s="55"/>
      <c r="F207" s="15"/>
      <c r="G207" s="16">
        <v>0</v>
      </c>
      <c r="H207" s="92">
        <v>0</v>
      </c>
      <c r="I207" s="145"/>
    </row>
    <row r="208" spans="1:9" ht="62.25" customHeight="1" thickBot="1">
      <c r="A208" s="93" t="s">
        <v>418</v>
      </c>
      <c r="B208" s="94" t="s">
        <v>419</v>
      </c>
      <c r="C208" s="95"/>
      <c r="D208" s="96">
        <v>277643.05</v>
      </c>
      <c r="E208" s="97"/>
      <c r="F208" s="98"/>
      <c r="G208" s="99">
        <v>0</v>
      </c>
      <c r="H208" s="100">
        <v>0</v>
      </c>
      <c r="I208" s="146"/>
    </row>
  </sheetData>
  <mergeCells count="9">
    <mergeCell ref="I44:I49"/>
    <mergeCell ref="I206:I208"/>
    <mergeCell ref="B1:I2"/>
    <mergeCell ref="A3:A4"/>
    <mergeCell ref="B3:B4"/>
    <mergeCell ref="C3:C4"/>
    <mergeCell ref="D3:F3"/>
    <mergeCell ref="G3:H3"/>
    <mergeCell ref="I3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30"/>
  <sheetViews>
    <sheetView tabSelected="1" view="pageBreakPreview" topLeftCell="A2" zoomScaleNormal="100" zoomScaleSheetLayoutView="100" workbookViewId="0">
      <selection activeCell="C7" sqref="C7"/>
    </sheetView>
  </sheetViews>
  <sheetFormatPr defaultColWidth="9.140625" defaultRowHeight="15.75"/>
  <cols>
    <col min="1" max="1" width="10.28515625" style="107" customWidth="1"/>
    <col min="2" max="2" width="13.140625" style="107" customWidth="1"/>
    <col min="3" max="3" width="58.7109375" style="108" customWidth="1"/>
    <col min="4" max="4" width="20" style="108" customWidth="1"/>
    <col min="5" max="5" width="29.85546875" style="107" customWidth="1"/>
    <col min="6" max="16384" width="9.140625" style="107"/>
  </cols>
  <sheetData>
    <row r="1" spans="1:5" s="101" customFormat="1" hidden="1">
      <c r="C1" s="102"/>
      <c r="D1" s="102"/>
    </row>
    <row r="2" spans="1:5" s="101" customFormat="1" ht="111.75" customHeight="1">
      <c r="A2" s="138" t="s">
        <v>422</v>
      </c>
      <c r="B2" s="138"/>
      <c r="C2" s="138"/>
      <c r="D2" s="138"/>
      <c r="E2" s="138"/>
    </row>
    <row r="3" spans="1:5" s="103" customFormat="1" ht="60" customHeight="1">
      <c r="A3" s="135" t="s">
        <v>1</v>
      </c>
      <c r="B3" s="134" t="s">
        <v>440</v>
      </c>
      <c r="C3" s="133" t="s">
        <v>420</v>
      </c>
      <c r="D3" s="133" t="s">
        <v>427</v>
      </c>
      <c r="E3" s="115" t="s">
        <v>441</v>
      </c>
    </row>
    <row r="4" spans="1:5" s="105" customFormat="1" ht="30.75" customHeight="1">
      <c r="A4" s="132">
        <v>1</v>
      </c>
      <c r="B4" s="164" t="s">
        <v>443</v>
      </c>
      <c r="C4" s="165"/>
      <c r="D4" s="165"/>
      <c r="E4" s="166"/>
    </row>
    <row r="5" spans="1:5" s="105" customFormat="1" ht="31.5">
      <c r="A5" s="131" t="s">
        <v>447</v>
      </c>
      <c r="B5" s="130" t="s">
        <v>449</v>
      </c>
      <c r="C5" s="115" t="s">
        <v>448</v>
      </c>
      <c r="D5" s="118" t="s">
        <v>444</v>
      </c>
      <c r="E5" s="104">
        <f>'[4]Сводный расчет'!$P$45*1000</f>
        <v>579272.66894864396</v>
      </c>
    </row>
    <row r="6" spans="1:5" ht="49.5" customHeight="1">
      <c r="C6" s="107"/>
      <c r="D6" s="107"/>
    </row>
    <row r="7" spans="1:5">
      <c r="A7" s="136" t="s">
        <v>445</v>
      </c>
      <c r="D7" s="107"/>
    </row>
    <row r="8" spans="1:5">
      <c r="A8" s="136" t="s">
        <v>446</v>
      </c>
      <c r="D8" s="107"/>
      <c r="E8" s="137" t="s">
        <v>430</v>
      </c>
    </row>
    <row r="9" spans="1:5">
      <c r="D9" s="112"/>
    </row>
    <row r="10" spans="1:5">
      <c r="C10" s="112"/>
      <c r="D10" s="112"/>
    </row>
    <row r="11" spans="1:5">
      <c r="C11" s="112"/>
      <c r="D11" s="112"/>
    </row>
    <row r="12" spans="1:5">
      <c r="C12" s="112"/>
      <c r="D12" s="112"/>
    </row>
    <row r="14" spans="1:5">
      <c r="D14" s="107"/>
    </row>
    <row r="15" spans="1:5">
      <c r="C15" s="107"/>
      <c r="D15" s="107"/>
    </row>
    <row r="16" spans="1:5">
      <c r="C16" s="107"/>
      <c r="D16" s="107"/>
    </row>
    <row r="17" spans="3:4">
      <c r="C17" s="107"/>
      <c r="D17" s="107"/>
    </row>
    <row r="18" spans="3:4">
      <c r="C18" s="107"/>
      <c r="D18" s="107"/>
    </row>
    <row r="19" spans="3:4">
      <c r="C19" s="107"/>
      <c r="D19" s="107"/>
    </row>
    <row r="20" spans="3:4">
      <c r="C20" s="107"/>
      <c r="D20" s="107"/>
    </row>
    <row r="21" spans="3:4">
      <c r="C21" s="107"/>
      <c r="D21" s="107"/>
    </row>
    <row r="22" spans="3:4">
      <c r="C22" s="107"/>
      <c r="D22" s="107"/>
    </row>
    <row r="23" spans="3:4">
      <c r="C23" s="107"/>
      <c r="D23" s="107"/>
    </row>
    <row r="24" spans="3:4">
      <c r="C24" s="107"/>
      <c r="D24" s="107"/>
    </row>
    <row r="25" spans="3:4">
      <c r="C25" s="107"/>
      <c r="D25" s="107"/>
    </row>
    <row r="26" spans="3:4">
      <c r="C26" s="107"/>
      <c r="D26" s="107"/>
    </row>
    <row r="27" spans="3:4">
      <c r="C27" s="107"/>
      <c r="D27" s="107"/>
    </row>
    <row r="28" spans="3:4">
      <c r="C28" s="107"/>
      <c r="D28" s="107"/>
    </row>
    <row r="29" spans="3:4">
      <c r="C29" s="107"/>
      <c r="D29" s="107"/>
    </row>
    <row r="30" spans="3:4">
      <c r="C30" s="107"/>
      <c r="D30" s="107"/>
    </row>
    <row r="31" spans="3:4">
      <c r="C31" s="107"/>
      <c r="D31" s="107"/>
    </row>
    <row r="32" spans="3:4">
      <c r="C32" s="107"/>
      <c r="D32" s="107"/>
    </row>
    <row r="33" spans="3:4">
      <c r="C33" s="107"/>
      <c r="D33" s="107"/>
    </row>
    <row r="34" spans="3:4">
      <c r="C34" s="107"/>
      <c r="D34" s="107"/>
    </row>
    <row r="35" spans="3:4">
      <c r="C35" s="107"/>
      <c r="D35" s="107"/>
    </row>
    <row r="36" spans="3:4">
      <c r="C36" s="107"/>
      <c r="D36" s="107"/>
    </row>
    <row r="37" spans="3:4">
      <c r="C37" s="107"/>
      <c r="D37" s="107"/>
    </row>
    <row r="38" spans="3:4">
      <c r="C38" s="107"/>
      <c r="D38" s="107"/>
    </row>
    <row r="39" spans="3:4">
      <c r="C39" s="107"/>
      <c r="D39" s="107"/>
    </row>
    <row r="40" spans="3:4">
      <c r="C40" s="107"/>
      <c r="D40" s="107"/>
    </row>
    <row r="41" spans="3:4">
      <c r="C41" s="107"/>
      <c r="D41" s="107"/>
    </row>
    <row r="42" spans="3:4">
      <c r="C42" s="107"/>
      <c r="D42" s="107"/>
    </row>
    <row r="43" spans="3:4">
      <c r="C43" s="107"/>
      <c r="D43" s="107"/>
    </row>
    <row r="44" spans="3:4">
      <c r="C44" s="107"/>
      <c r="D44" s="107"/>
    </row>
    <row r="45" spans="3:4">
      <c r="C45" s="107"/>
      <c r="D45" s="107"/>
    </row>
    <row r="46" spans="3:4">
      <c r="C46" s="107"/>
      <c r="D46" s="107"/>
    </row>
    <row r="47" spans="3:4">
      <c r="C47" s="107"/>
      <c r="D47" s="107"/>
    </row>
    <row r="48" spans="3:4">
      <c r="C48" s="107"/>
      <c r="D48" s="107"/>
    </row>
    <row r="49" spans="3:4">
      <c r="C49" s="107"/>
      <c r="D49" s="107"/>
    </row>
    <row r="50" spans="3:4">
      <c r="C50" s="107"/>
      <c r="D50" s="107"/>
    </row>
    <row r="51" spans="3:4">
      <c r="C51" s="107"/>
      <c r="D51" s="107"/>
    </row>
    <row r="52" spans="3:4">
      <c r="C52" s="107"/>
      <c r="D52" s="107"/>
    </row>
    <row r="53" spans="3:4">
      <c r="C53" s="107"/>
      <c r="D53" s="107"/>
    </row>
    <row r="54" spans="3:4">
      <c r="C54" s="107"/>
      <c r="D54" s="107"/>
    </row>
    <row r="55" spans="3:4">
      <c r="C55" s="107"/>
      <c r="D55" s="107"/>
    </row>
    <row r="56" spans="3:4">
      <c r="C56" s="107"/>
      <c r="D56" s="107"/>
    </row>
    <row r="57" spans="3:4">
      <c r="C57" s="107"/>
      <c r="D57" s="107"/>
    </row>
    <row r="58" spans="3:4">
      <c r="C58" s="107"/>
      <c r="D58" s="107"/>
    </row>
    <row r="59" spans="3:4">
      <c r="C59" s="107"/>
      <c r="D59" s="107"/>
    </row>
    <row r="60" spans="3:4">
      <c r="C60" s="107"/>
      <c r="D60" s="107"/>
    </row>
    <row r="61" spans="3:4">
      <c r="C61" s="107"/>
      <c r="D61" s="107"/>
    </row>
    <row r="62" spans="3:4">
      <c r="C62" s="107"/>
      <c r="D62" s="107"/>
    </row>
    <row r="63" spans="3:4">
      <c r="C63" s="107"/>
      <c r="D63" s="107"/>
    </row>
    <row r="64" spans="3:4">
      <c r="C64" s="107"/>
      <c r="D64" s="107"/>
    </row>
    <row r="65" spans="3:4">
      <c r="C65" s="107"/>
      <c r="D65" s="107"/>
    </row>
    <row r="66" spans="3:4">
      <c r="C66" s="107"/>
      <c r="D66" s="107"/>
    </row>
    <row r="67" spans="3:4">
      <c r="C67" s="107"/>
      <c r="D67" s="107"/>
    </row>
    <row r="68" spans="3:4">
      <c r="C68" s="107"/>
      <c r="D68" s="107"/>
    </row>
    <row r="69" spans="3:4">
      <c r="C69" s="107"/>
      <c r="D69" s="107"/>
    </row>
    <row r="70" spans="3:4">
      <c r="C70" s="107"/>
      <c r="D70" s="107"/>
    </row>
    <row r="71" spans="3:4">
      <c r="C71" s="107"/>
      <c r="D71" s="107"/>
    </row>
    <row r="72" spans="3:4">
      <c r="C72" s="107"/>
      <c r="D72" s="107"/>
    </row>
    <row r="73" spans="3:4">
      <c r="C73" s="107"/>
      <c r="D73" s="107"/>
    </row>
    <row r="74" spans="3:4">
      <c r="C74" s="107"/>
      <c r="D74" s="107"/>
    </row>
    <row r="75" spans="3:4">
      <c r="C75" s="107"/>
      <c r="D75" s="107"/>
    </row>
    <row r="76" spans="3:4">
      <c r="C76" s="107"/>
      <c r="D76" s="107"/>
    </row>
    <row r="77" spans="3:4">
      <c r="C77" s="107"/>
      <c r="D77" s="107"/>
    </row>
    <row r="78" spans="3:4">
      <c r="C78" s="107"/>
      <c r="D78" s="107"/>
    </row>
    <row r="79" spans="3:4">
      <c r="C79" s="107"/>
      <c r="D79" s="107"/>
    </row>
    <row r="80" spans="3:4">
      <c r="C80" s="107"/>
      <c r="D80" s="107"/>
    </row>
    <row r="81" spans="3:4">
      <c r="C81" s="107"/>
      <c r="D81" s="107"/>
    </row>
    <row r="82" spans="3:4">
      <c r="C82" s="107"/>
      <c r="D82" s="107"/>
    </row>
    <row r="83" spans="3:4">
      <c r="C83" s="107"/>
      <c r="D83" s="107"/>
    </row>
    <row r="84" spans="3:4">
      <c r="C84" s="107"/>
      <c r="D84" s="107"/>
    </row>
    <row r="85" spans="3:4">
      <c r="C85" s="107"/>
      <c r="D85" s="107"/>
    </row>
    <row r="86" spans="3:4">
      <c r="C86" s="107"/>
      <c r="D86" s="107"/>
    </row>
    <row r="87" spans="3:4">
      <c r="C87" s="107"/>
      <c r="D87" s="107"/>
    </row>
    <row r="88" spans="3:4">
      <c r="C88" s="107"/>
      <c r="D88" s="107"/>
    </row>
    <row r="89" spans="3:4">
      <c r="C89" s="107"/>
      <c r="D89" s="107"/>
    </row>
    <row r="90" spans="3:4">
      <c r="C90" s="107"/>
      <c r="D90" s="107"/>
    </row>
    <row r="91" spans="3:4">
      <c r="C91" s="107"/>
      <c r="D91" s="107"/>
    </row>
    <row r="92" spans="3:4">
      <c r="C92" s="107"/>
      <c r="D92" s="107"/>
    </row>
    <row r="93" spans="3:4">
      <c r="C93" s="107"/>
      <c r="D93" s="107"/>
    </row>
    <row r="94" spans="3:4">
      <c r="C94" s="107"/>
      <c r="D94" s="107"/>
    </row>
    <row r="95" spans="3:4">
      <c r="C95" s="107"/>
      <c r="D95" s="107"/>
    </row>
    <row r="96" spans="3:4">
      <c r="C96" s="107"/>
      <c r="D96" s="107"/>
    </row>
    <row r="97" spans="3:4">
      <c r="C97" s="107"/>
      <c r="D97" s="107"/>
    </row>
    <row r="98" spans="3:4">
      <c r="C98" s="107"/>
      <c r="D98" s="107"/>
    </row>
    <row r="99" spans="3:4">
      <c r="C99" s="107"/>
      <c r="D99" s="107"/>
    </row>
    <row r="100" spans="3:4">
      <c r="C100" s="107"/>
      <c r="D100" s="107"/>
    </row>
    <row r="101" spans="3:4">
      <c r="C101" s="107"/>
      <c r="D101" s="107"/>
    </row>
    <row r="102" spans="3:4">
      <c r="C102" s="107"/>
      <c r="D102" s="107"/>
    </row>
    <row r="103" spans="3:4">
      <c r="C103" s="107"/>
      <c r="D103" s="107"/>
    </row>
    <row r="104" spans="3:4">
      <c r="C104" s="107"/>
      <c r="D104" s="107"/>
    </row>
    <row r="105" spans="3:4">
      <c r="C105" s="107"/>
      <c r="D105" s="107"/>
    </row>
    <row r="106" spans="3:4">
      <c r="C106" s="107"/>
      <c r="D106" s="107"/>
    </row>
    <row r="107" spans="3:4">
      <c r="C107" s="107"/>
      <c r="D107" s="107"/>
    </row>
    <row r="108" spans="3:4">
      <c r="C108" s="107"/>
      <c r="D108" s="107"/>
    </row>
    <row r="109" spans="3:4">
      <c r="C109" s="107"/>
      <c r="D109" s="107"/>
    </row>
    <row r="110" spans="3:4">
      <c r="C110" s="107"/>
      <c r="D110" s="107"/>
    </row>
    <row r="111" spans="3:4">
      <c r="C111" s="107"/>
      <c r="D111" s="107"/>
    </row>
    <row r="112" spans="3:4">
      <c r="C112" s="107"/>
      <c r="D112" s="107"/>
    </row>
    <row r="113" spans="3:4">
      <c r="C113" s="107"/>
      <c r="D113" s="107"/>
    </row>
    <row r="114" spans="3:4">
      <c r="C114" s="107"/>
      <c r="D114" s="107"/>
    </row>
    <row r="115" spans="3:4">
      <c r="C115" s="107"/>
      <c r="D115" s="107"/>
    </row>
    <row r="116" spans="3:4">
      <c r="C116" s="107"/>
      <c r="D116" s="107"/>
    </row>
    <row r="117" spans="3:4">
      <c r="C117" s="107"/>
      <c r="D117" s="107"/>
    </row>
    <row r="118" spans="3:4">
      <c r="C118" s="107"/>
      <c r="D118" s="107"/>
    </row>
    <row r="119" spans="3:4">
      <c r="C119" s="107"/>
      <c r="D119" s="107"/>
    </row>
    <row r="120" spans="3:4">
      <c r="C120" s="107"/>
      <c r="D120" s="107"/>
    </row>
    <row r="121" spans="3:4">
      <c r="C121" s="107"/>
      <c r="D121" s="107"/>
    </row>
    <row r="122" spans="3:4">
      <c r="C122" s="107"/>
      <c r="D122" s="107"/>
    </row>
    <row r="123" spans="3:4">
      <c r="C123" s="107"/>
      <c r="D123" s="107"/>
    </row>
    <row r="124" spans="3:4">
      <c r="C124" s="107"/>
      <c r="D124" s="107"/>
    </row>
    <row r="125" spans="3:4">
      <c r="C125" s="107"/>
      <c r="D125" s="107"/>
    </row>
    <row r="126" spans="3:4">
      <c r="C126" s="107"/>
      <c r="D126" s="107"/>
    </row>
    <row r="127" spans="3:4">
      <c r="C127" s="107"/>
      <c r="D127" s="107"/>
    </row>
    <row r="128" spans="3:4">
      <c r="C128" s="107"/>
      <c r="D128" s="107"/>
    </row>
    <row r="129" spans="3:4">
      <c r="C129" s="107"/>
      <c r="D129" s="107"/>
    </row>
    <row r="130" spans="3:4">
      <c r="C130" s="107"/>
      <c r="D130" s="107"/>
    </row>
    <row r="131" spans="3:4">
      <c r="C131" s="107"/>
      <c r="D131" s="107"/>
    </row>
    <row r="132" spans="3:4">
      <c r="C132" s="107"/>
      <c r="D132" s="107"/>
    </row>
    <row r="133" spans="3:4">
      <c r="C133" s="107"/>
      <c r="D133" s="107"/>
    </row>
    <row r="134" spans="3:4">
      <c r="C134" s="107"/>
      <c r="D134" s="107"/>
    </row>
    <row r="135" spans="3:4">
      <c r="C135" s="107"/>
      <c r="D135" s="107"/>
    </row>
    <row r="136" spans="3:4">
      <c r="C136" s="107"/>
      <c r="D136" s="107"/>
    </row>
    <row r="137" spans="3:4">
      <c r="C137" s="107"/>
      <c r="D137" s="107"/>
    </row>
    <row r="138" spans="3:4">
      <c r="C138" s="107"/>
      <c r="D138" s="107"/>
    </row>
    <row r="139" spans="3:4">
      <c r="C139" s="107"/>
      <c r="D139" s="107"/>
    </row>
    <row r="140" spans="3:4">
      <c r="C140" s="107"/>
      <c r="D140" s="107"/>
    </row>
    <row r="141" spans="3:4">
      <c r="C141" s="107"/>
      <c r="D141" s="107"/>
    </row>
    <row r="142" spans="3:4">
      <c r="C142" s="107"/>
      <c r="D142" s="107"/>
    </row>
    <row r="143" spans="3:4">
      <c r="C143" s="107"/>
      <c r="D143" s="107"/>
    </row>
    <row r="144" spans="3:4">
      <c r="C144" s="107"/>
      <c r="D144" s="107"/>
    </row>
    <row r="145" spans="3:4">
      <c r="C145" s="107"/>
      <c r="D145" s="107"/>
    </row>
    <row r="146" spans="3:4">
      <c r="C146" s="107"/>
      <c r="D146" s="107"/>
    </row>
    <row r="147" spans="3:4">
      <c r="C147" s="107"/>
      <c r="D147" s="107"/>
    </row>
    <row r="148" spans="3:4">
      <c r="C148" s="107"/>
      <c r="D148" s="107"/>
    </row>
    <row r="149" spans="3:4">
      <c r="C149" s="107"/>
      <c r="D149" s="107"/>
    </row>
    <row r="150" spans="3:4">
      <c r="C150" s="107"/>
      <c r="D150" s="107"/>
    </row>
    <row r="151" spans="3:4">
      <c r="C151" s="107"/>
      <c r="D151" s="107"/>
    </row>
    <row r="152" spans="3:4">
      <c r="C152" s="107"/>
      <c r="D152" s="107"/>
    </row>
    <row r="153" spans="3:4">
      <c r="C153" s="107"/>
      <c r="D153" s="107"/>
    </row>
    <row r="154" spans="3:4">
      <c r="C154" s="107"/>
      <c r="D154" s="107"/>
    </row>
    <row r="155" spans="3:4">
      <c r="C155" s="107"/>
      <c r="D155" s="107"/>
    </row>
    <row r="156" spans="3:4">
      <c r="C156" s="107"/>
      <c r="D156" s="107"/>
    </row>
    <row r="157" spans="3:4">
      <c r="C157" s="107"/>
      <c r="D157" s="107"/>
    </row>
    <row r="158" spans="3:4">
      <c r="C158" s="107"/>
      <c r="D158" s="107"/>
    </row>
    <row r="159" spans="3:4">
      <c r="C159" s="107"/>
      <c r="D159" s="107"/>
    </row>
    <row r="160" spans="3:4">
      <c r="C160" s="107"/>
      <c r="D160" s="107"/>
    </row>
    <row r="161" spans="3:4">
      <c r="C161" s="107"/>
      <c r="D161" s="107"/>
    </row>
    <row r="162" spans="3:4">
      <c r="C162" s="107"/>
      <c r="D162" s="107"/>
    </row>
    <row r="163" spans="3:4">
      <c r="C163" s="107"/>
      <c r="D163" s="107"/>
    </row>
    <row r="164" spans="3:4">
      <c r="C164" s="107"/>
      <c r="D164" s="107"/>
    </row>
    <row r="165" spans="3:4">
      <c r="C165" s="107"/>
      <c r="D165" s="107"/>
    </row>
    <row r="166" spans="3:4">
      <c r="C166" s="107"/>
      <c r="D166" s="107"/>
    </row>
    <row r="167" spans="3:4">
      <c r="C167" s="107"/>
      <c r="D167" s="107"/>
    </row>
    <row r="168" spans="3:4">
      <c r="C168" s="107"/>
      <c r="D168" s="107"/>
    </row>
    <row r="169" spans="3:4">
      <c r="C169" s="107"/>
      <c r="D169" s="107"/>
    </row>
    <row r="170" spans="3:4">
      <c r="C170" s="107"/>
      <c r="D170" s="107"/>
    </row>
    <row r="171" spans="3:4">
      <c r="C171" s="107"/>
      <c r="D171" s="107"/>
    </row>
    <row r="172" spans="3:4">
      <c r="C172" s="107"/>
      <c r="D172" s="107"/>
    </row>
    <row r="173" spans="3:4">
      <c r="C173" s="107"/>
      <c r="D173" s="107"/>
    </row>
    <row r="174" spans="3:4">
      <c r="C174" s="107"/>
      <c r="D174" s="107"/>
    </row>
    <row r="175" spans="3:4">
      <c r="C175" s="107"/>
      <c r="D175" s="107"/>
    </row>
    <row r="176" spans="3:4">
      <c r="C176" s="107"/>
      <c r="D176" s="107"/>
    </row>
    <row r="177" spans="3:4">
      <c r="C177" s="107"/>
      <c r="D177" s="107"/>
    </row>
    <row r="178" spans="3:4">
      <c r="C178" s="107"/>
      <c r="D178" s="107"/>
    </row>
    <row r="179" spans="3:4">
      <c r="C179" s="107"/>
      <c r="D179" s="107"/>
    </row>
    <row r="180" spans="3:4">
      <c r="C180" s="107"/>
      <c r="D180" s="107"/>
    </row>
    <row r="181" spans="3:4">
      <c r="C181" s="107"/>
      <c r="D181" s="107"/>
    </row>
    <row r="182" spans="3:4">
      <c r="C182" s="107"/>
      <c r="D182" s="107"/>
    </row>
    <row r="183" spans="3:4">
      <c r="C183" s="107"/>
      <c r="D183" s="107"/>
    </row>
    <row r="184" spans="3:4">
      <c r="C184" s="107"/>
      <c r="D184" s="107"/>
    </row>
    <row r="185" spans="3:4">
      <c r="C185" s="107"/>
      <c r="D185" s="107"/>
    </row>
    <row r="186" spans="3:4">
      <c r="C186" s="107"/>
      <c r="D186" s="107"/>
    </row>
    <row r="187" spans="3:4">
      <c r="C187" s="107"/>
      <c r="D187" s="107"/>
    </row>
    <row r="188" spans="3:4">
      <c r="C188" s="107"/>
      <c r="D188" s="107"/>
    </row>
    <row r="189" spans="3:4">
      <c r="C189" s="107"/>
      <c r="D189" s="107"/>
    </row>
    <row r="190" spans="3:4">
      <c r="C190" s="107"/>
      <c r="D190" s="107"/>
    </row>
    <row r="191" spans="3:4">
      <c r="C191" s="107"/>
      <c r="D191" s="107"/>
    </row>
    <row r="192" spans="3:4">
      <c r="C192" s="107"/>
      <c r="D192" s="107"/>
    </row>
    <row r="193" spans="3:4">
      <c r="C193" s="107"/>
      <c r="D193" s="107"/>
    </row>
    <row r="194" spans="3:4">
      <c r="C194" s="107"/>
      <c r="D194" s="107"/>
    </row>
    <row r="195" spans="3:4">
      <c r="C195" s="107"/>
      <c r="D195" s="107"/>
    </row>
    <row r="196" spans="3:4">
      <c r="C196" s="107"/>
      <c r="D196" s="107"/>
    </row>
    <row r="197" spans="3:4">
      <c r="C197" s="107"/>
      <c r="D197" s="107"/>
    </row>
    <row r="198" spans="3:4">
      <c r="C198" s="107"/>
      <c r="D198" s="107"/>
    </row>
    <row r="199" spans="3:4">
      <c r="C199" s="107"/>
      <c r="D199" s="107"/>
    </row>
    <row r="200" spans="3:4">
      <c r="C200" s="107"/>
      <c r="D200" s="107"/>
    </row>
    <row r="201" spans="3:4">
      <c r="C201" s="107"/>
      <c r="D201" s="107"/>
    </row>
    <row r="202" spans="3:4">
      <c r="C202" s="107"/>
      <c r="D202" s="107"/>
    </row>
    <row r="203" spans="3:4">
      <c r="C203" s="107"/>
      <c r="D203" s="107"/>
    </row>
    <row r="204" spans="3:4">
      <c r="C204" s="107"/>
      <c r="D204" s="107"/>
    </row>
    <row r="205" spans="3:4">
      <c r="C205" s="107"/>
      <c r="D205" s="107"/>
    </row>
    <row r="206" spans="3:4">
      <c r="C206" s="107"/>
      <c r="D206" s="107"/>
    </row>
    <row r="207" spans="3:4">
      <c r="C207" s="107"/>
      <c r="D207" s="107"/>
    </row>
    <row r="208" spans="3:4">
      <c r="C208" s="107"/>
      <c r="D208" s="107"/>
    </row>
    <row r="209" spans="3:4">
      <c r="C209" s="107"/>
      <c r="D209" s="107"/>
    </row>
    <row r="210" spans="3:4">
      <c r="C210" s="107"/>
      <c r="D210" s="107"/>
    </row>
    <row r="211" spans="3:4">
      <c r="C211" s="107"/>
      <c r="D211" s="107"/>
    </row>
    <row r="212" spans="3:4">
      <c r="C212" s="107"/>
      <c r="D212" s="107"/>
    </row>
    <row r="213" spans="3:4">
      <c r="C213" s="107"/>
      <c r="D213" s="107"/>
    </row>
    <row r="214" spans="3:4">
      <c r="C214" s="107"/>
      <c r="D214" s="107"/>
    </row>
    <row r="215" spans="3:4">
      <c r="C215" s="107"/>
      <c r="D215" s="107"/>
    </row>
    <row r="216" spans="3:4">
      <c r="C216" s="107"/>
      <c r="D216" s="107"/>
    </row>
    <row r="217" spans="3:4">
      <c r="C217" s="107"/>
      <c r="D217" s="107"/>
    </row>
    <row r="218" spans="3:4">
      <c r="C218" s="107"/>
      <c r="D218" s="107"/>
    </row>
    <row r="219" spans="3:4">
      <c r="C219" s="107"/>
      <c r="D219" s="107"/>
    </row>
    <row r="220" spans="3:4">
      <c r="C220" s="107"/>
      <c r="D220" s="107"/>
    </row>
    <row r="221" spans="3:4">
      <c r="C221" s="107"/>
      <c r="D221" s="107"/>
    </row>
    <row r="222" spans="3:4">
      <c r="C222" s="107"/>
      <c r="D222" s="107"/>
    </row>
    <row r="223" spans="3:4">
      <c r="C223" s="107"/>
      <c r="D223" s="107"/>
    </row>
    <row r="224" spans="3:4">
      <c r="C224" s="107"/>
      <c r="D224" s="107"/>
    </row>
    <row r="225" spans="3:4">
      <c r="C225" s="107"/>
      <c r="D225" s="107"/>
    </row>
    <row r="226" spans="3:4">
      <c r="C226" s="107"/>
      <c r="D226" s="107"/>
    </row>
    <row r="227" spans="3:4">
      <c r="C227" s="107"/>
      <c r="D227" s="107"/>
    </row>
    <row r="228" spans="3:4">
      <c r="C228" s="107"/>
      <c r="D228" s="107"/>
    </row>
    <row r="229" spans="3:4">
      <c r="C229" s="107"/>
      <c r="D229" s="107"/>
    </row>
    <row r="230" spans="3:4">
      <c r="C230" s="107"/>
      <c r="D230" s="107"/>
    </row>
    <row r="231" spans="3:4">
      <c r="C231" s="107"/>
      <c r="D231" s="107"/>
    </row>
    <row r="232" spans="3:4">
      <c r="C232" s="107"/>
      <c r="D232" s="107"/>
    </row>
    <row r="233" spans="3:4">
      <c r="C233" s="107"/>
      <c r="D233" s="107"/>
    </row>
    <row r="234" spans="3:4">
      <c r="C234" s="107"/>
      <c r="D234" s="107"/>
    </row>
    <row r="235" spans="3:4">
      <c r="C235" s="107"/>
      <c r="D235" s="107"/>
    </row>
    <row r="236" spans="3:4">
      <c r="C236" s="107"/>
      <c r="D236" s="107"/>
    </row>
    <row r="237" spans="3:4">
      <c r="C237" s="107"/>
      <c r="D237" s="107"/>
    </row>
    <row r="238" spans="3:4">
      <c r="C238" s="107"/>
      <c r="D238" s="107"/>
    </row>
    <row r="239" spans="3:4">
      <c r="C239" s="107"/>
      <c r="D239" s="107"/>
    </row>
    <row r="240" spans="3:4">
      <c r="C240" s="107"/>
      <c r="D240" s="107"/>
    </row>
    <row r="241" spans="3:4">
      <c r="C241" s="107"/>
      <c r="D241" s="107"/>
    </row>
    <row r="242" spans="3:4">
      <c r="C242" s="107"/>
      <c r="D242" s="107"/>
    </row>
    <row r="243" spans="3:4">
      <c r="C243" s="107"/>
      <c r="D243" s="107"/>
    </row>
    <row r="244" spans="3:4">
      <c r="C244" s="107"/>
      <c r="D244" s="107"/>
    </row>
    <row r="245" spans="3:4">
      <c r="C245" s="107"/>
      <c r="D245" s="107"/>
    </row>
    <row r="246" spans="3:4">
      <c r="C246" s="107"/>
      <c r="D246" s="107"/>
    </row>
    <row r="247" spans="3:4">
      <c r="C247" s="107"/>
      <c r="D247" s="107"/>
    </row>
    <row r="248" spans="3:4">
      <c r="C248" s="107"/>
      <c r="D248" s="107"/>
    </row>
    <row r="249" spans="3:4">
      <c r="C249" s="107"/>
      <c r="D249" s="107"/>
    </row>
    <row r="250" spans="3:4">
      <c r="C250" s="107"/>
      <c r="D250" s="107"/>
    </row>
    <row r="251" spans="3:4">
      <c r="C251" s="107"/>
      <c r="D251" s="107"/>
    </row>
    <row r="252" spans="3:4">
      <c r="C252" s="107"/>
      <c r="D252" s="107"/>
    </row>
    <row r="253" spans="3:4">
      <c r="C253" s="107"/>
      <c r="D253" s="107"/>
    </row>
    <row r="254" spans="3:4">
      <c r="C254" s="107"/>
      <c r="D254" s="107"/>
    </row>
    <row r="255" spans="3:4">
      <c r="C255" s="107"/>
      <c r="D255" s="107"/>
    </row>
    <row r="256" spans="3:4">
      <c r="C256" s="107"/>
      <c r="D256" s="107"/>
    </row>
    <row r="257" spans="3:4">
      <c r="C257" s="107"/>
      <c r="D257" s="107"/>
    </row>
    <row r="258" spans="3:4">
      <c r="C258" s="107"/>
      <c r="D258" s="107"/>
    </row>
    <row r="259" spans="3:4">
      <c r="C259" s="107"/>
      <c r="D259" s="107"/>
    </row>
    <row r="260" spans="3:4">
      <c r="C260" s="107"/>
      <c r="D260" s="107"/>
    </row>
    <row r="261" spans="3:4">
      <c r="C261" s="107"/>
      <c r="D261" s="107"/>
    </row>
    <row r="262" spans="3:4">
      <c r="C262" s="107"/>
      <c r="D262" s="107"/>
    </row>
    <row r="263" spans="3:4">
      <c r="C263" s="107"/>
      <c r="D263" s="107"/>
    </row>
    <row r="264" spans="3:4">
      <c r="C264" s="107"/>
      <c r="D264" s="107"/>
    </row>
    <row r="265" spans="3:4">
      <c r="C265" s="107"/>
      <c r="D265" s="107"/>
    </row>
    <row r="266" spans="3:4">
      <c r="C266" s="107"/>
      <c r="D266" s="107"/>
    </row>
    <row r="267" spans="3:4">
      <c r="C267" s="107"/>
      <c r="D267" s="107"/>
    </row>
    <row r="268" spans="3:4">
      <c r="C268" s="107"/>
      <c r="D268" s="107"/>
    </row>
    <row r="269" spans="3:4">
      <c r="C269" s="107"/>
      <c r="D269" s="107"/>
    </row>
    <row r="270" spans="3:4">
      <c r="C270" s="107"/>
      <c r="D270" s="107"/>
    </row>
    <row r="271" spans="3:4">
      <c r="C271" s="107"/>
      <c r="D271" s="107"/>
    </row>
    <row r="272" spans="3:4">
      <c r="C272" s="107"/>
      <c r="D272" s="107"/>
    </row>
    <row r="273" spans="3:4">
      <c r="C273" s="107"/>
      <c r="D273" s="107"/>
    </row>
    <row r="274" spans="3:4">
      <c r="C274" s="107"/>
      <c r="D274" s="107"/>
    </row>
    <row r="275" spans="3:4">
      <c r="C275" s="107"/>
      <c r="D275" s="107"/>
    </row>
    <row r="276" spans="3:4">
      <c r="C276" s="107"/>
      <c r="D276" s="107"/>
    </row>
    <row r="277" spans="3:4">
      <c r="C277" s="107"/>
      <c r="D277" s="107"/>
    </row>
    <row r="278" spans="3:4">
      <c r="C278" s="107"/>
      <c r="D278" s="107"/>
    </row>
    <row r="279" spans="3:4">
      <c r="C279" s="107"/>
      <c r="D279" s="107"/>
    </row>
    <row r="280" spans="3:4">
      <c r="C280" s="107"/>
      <c r="D280" s="107"/>
    </row>
    <row r="281" spans="3:4">
      <c r="C281" s="107"/>
      <c r="D281" s="107"/>
    </row>
    <row r="282" spans="3:4">
      <c r="C282" s="107"/>
      <c r="D282" s="107"/>
    </row>
    <row r="283" spans="3:4">
      <c r="C283" s="107"/>
      <c r="D283" s="107"/>
    </row>
    <row r="284" spans="3:4">
      <c r="C284" s="107"/>
      <c r="D284" s="107"/>
    </row>
    <row r="285" spans="3:4">
      <c r="C285" s="107"/>
      <c r="D285" s="107"/>
    </row>
    <row r="286" spans="3:4">
      <c r="C286" s="107"/>
      <c r="D286" s="107"/>
    </row>
    <row r="287" spans="3:4">
      <c r="C287" s="107"/>
      <c r="D287" s="107"/>
    </row>
    <row r="288" spans="3:4">
      <c r="C288" s="107"/>
      <c r="D288" s="107"/>
    </row>
    <row r="289" spans="3:4">
      <c r="C289" s="107"/>
      <c r="D289" s="107"/>
    </row>
    <row r="290" spans="3:4">
      <c r="C290" s="107"/>
      <c r="D290" s="107"/>
    </row>
    <row r="291" spans="3:4">
      <c r="C291" s="107"/>
      <c r="D291" s="107"/>
    </row>
    <row r="292" spans="3:4">
      <c r="C292" s="107"/>
      <c r="D292" s="107"/>
    </row>
    <row r="293" spans="3:4">
      <c r="C293" s="107"/>
      <c r="D293" s="107"/>
    </row>
    <row r="294" spans="3:4">
      <c r="C294" s="107"/>
      <c r="D294" s="107"/>
    </row>
    <row r="295" spans="3:4">
      <c r="C295" s="107"/>
      <c r="D295" s="107"/>
    </row>
    <row r="296" spans="3:4">
      <c r="C296" s="107"/>
      <c r="D296" s="107"/>
    </row>
    <row r="297" spans="3:4">
      <c r="C297" s="107"/>
      <c r="D297" s="107"/>
    </row>
    <row r="298" spans="3:4">
      <c r="C298" s="107"/>
      <c r="D298" s="107"/>
    </row>
    <row r="299" spans="3:4">
      <c r="C299" s="107"/>
      <c r="D299" s="107"/>
    </row>
    <row r="300" spans="3:4">
      <c r="C300" s="107"/>
      <c r="D300" s="107"/>
    </row>
    <row r="301" spans="3:4">
      <c r="C301" s="107"/>
      <c r="D301" s="107"/>
    </row>
    <row r="302" spans="3:4">
      <c r="C302" s="107"/>
      <c r="D302" s="107"/>
    </row>
    <row r="303" spans="3:4">
      <c r="C303" s="107"/>
      <c r="D303" s="107"/>
    </row>
    <row r="304" spans="3:4">
      <c r="C304" s="107"/>
      <c r="D304" s="107"/>
    </row>
    <row r="305" spans="3:4">
      <c r="C305" s="107"/>
      <c r="D305" s="107"/>
    </row>
    <row r="306" spans="3:4">
      <c r="C306" s="107"/>
      <c r="D306" s="107"/>
    </row>
    <row r="307" spans="3:4">
      <c r="C307" s="107"/>
      <c r="D307" s="107"/>
    </row>
    <row r="308" spans="3:4">
      <c r="C308" s="107"/>
      <c r="D308" s="107"/>
    </row>
    <row r="309" spans="3:4">
      <c r="C309" s="107"/>
      <c r="D309" s="107"/>
    </row>
    <row r="310" spans="3:4">
      <c r="C310" s="107"/>
      <c r="D310" s="107"/>
    </row>
    <row r="311" spans="3:4">
      <c r="C311" s="107"/>
      <c r="D311" s="107"/>
    </row>
    <row r="312" spans="3:4">
      <c r="C312" s="107"/>
      <c r="D312" s="107"/>
    </row>
    <row r="313" spans="3:4">
      <c r="C313" s="107"/>
      <c r="D313" s="107"/>
    </row>
    <row r="314" spans="3:4">
      <c r="C314" s="107"/>
      <c r="D314" s="107"/>
    </row>
    <row r="315" spans="3:4">
      <c r="C315" s="107"/>
      <c r="D315" s="107"/>
    </row>
    <row r="316" spans="3:4">
      <c r="C316" s="107"/>
      <c r="D316" s="107"/>
    </row>
    <row r="317" spans="3:4">
      <c r="C317" s="107"/>
      <c r="D317" s="107"/>
    </row>
    <row r="318" spans="3:4">
      <c r="C318" s="107"/>
      <c r="D318" s="107"/>
    </row>
    <row r="319" spans="3:4">
      <c r="C319" s="107"/>
      <c r="D319" s="107"/>
    </row>
    <row r="320" spans="3:4">
      <c r="C320" s="107"/>
      <c r="D320" s="107"/>
    </row>
    <row r="321" spans="3:4">
      <c r="C321" s="107"/>
      <c r="D321" s="107"/>
    </row>
    <row r="322" spans="3:4">
      <c r="C322" s="107"/>
      <c r="D322" s="107"/>
    </row>
    <row r="323" spans="3:4">
      <c r="C323" s="107"/>
      <c r="D323" s="107"/>
    </row>
    <row r="324" spans="3:4">
      <c r="C324" s="107"/>
      <c r="D324" s="107"/>
    </row>
    <row r="325" spans="3:4">
      <c r="C325" s="107"/>
      <c r="D325" s="107"/>
    </row>
    <row r="326" spans="3:4">
      <c r="C326" s="107"/>
      <c r="D326" s="107"/>
    </row>
    <row r="327" spans="3:4">
      <c r="C327" s="107"/>
      <c r="D327" s="107"/>
    </row>
    <row r="328" spans="3:4">
      <c r="C328" s="107"/>
      <c r="D328" s="107"/>
    </row>
    <row r="329" spans="3:4">
      <c r="C329" s="107"/>
      <c r="D329" s="107"/>
    </row>
    <row r="330" spans="3:4">
      <c r="C330" s="107"/>
      <c r="D330" s="107"/>
    </row>
    <row r="331" spans="3:4">
      <c r="C331" s="107"/>
      <c r="D331" s="107"/>
    </row>
    <row r="332" spans="3:4">
      <c r="C332" s="107"/>
      <c r="D332" s="107"/>
    </row>
    <row r="333" spans="3:4">
      <c r="C333" s="107"/>
      <c r="D333" s="107"/>
    </row>
    <row r="334" spans="3:4">
      <c r="C334" s="107"/>
      <c r="D334" s="107"/>
    </row>
    <row r="335" spans="3:4">
      <c r="C335" s="107"/>
      <c r="D335" s="107"/>
    </row>
    <row r="336" spans="3:4">
      <c r="C336" s="107"/>
      <c r="D336" s="107"/>
    </row>
    <row r="337" spans="3:4">
      <c r="C337" s="107"/>
      <c r="D337" s="107"/>
    </row>
    <row r="338" spans="3:4">
      <c r="C338" s="107"/>
      <c r="D338" s="107"/>
    </row>
    <row r="339" spans="3:4">
      <c r="C339" s="107"/>
      <c r="D339" s="107"/>
    </row>
    <row r="340" spans="3:4">
      <c r="C340" s="107"/>
      <c r="D340" s="107"/>
    </row>
    <row r="341" spans="3:4">
      <c r="C341" s="107"/>
      <c r="D341" s="107"/>
    </row>
    <row r="342" spans="3:4">
      <c r="C342" s="107"/>
      <c r="D342" s="107"/>
    </row>
    <row r="343" spans="3:4">
      <c r="C343" s="107"/>
      <c r="D343" s="107"/>
    </row>
    <row r="344" spans="3:4">
      <c r="C344" s="107"/>
      <c r="D344" s="107"/>
    </row>
    <row r="345" spans="3:4">
      <c r="C345" s="107"/>
      <c r="D345" s="107"/>
    </row>
    <row r="346" spans="3:4">
      <c r="C346" s="107"/>
      <c r="D346" s="107"/>
    </row>
    <row r="347" spans="3:4">
      <c r="C347" s="107"/>
      <c r="D347" s="107"/>
    </row>
    <row r="348" spans="3:4">
      <c r="C348" s="107"/>
      <c r="D348" s="107"/>
    </row>
    <row r="349" spans="3:4">
      <c r="C349" s="107"/>
      <c r="D349" s="107"/>
    </row>
    <row r="350" spans="3:4">
      <c r="C350" s="107"/>
      <c r="D350" s="107"/>
    </row>
    <row r="351" spans="3:4">
      <c r="C351" s="107"/>
      <c r="D351" s="107"/>
    </row>
    <row r="352" spans="3:4">
      <c r="C352" s="107"/>
      <c r="D352" s="107"/>
    </row>
    <row r="353" spans="3:4">
      <c r="C353" s="107"/>
      <c r="D353" s="107"/>
    </row>
    <row r="354" spans="3:4">
      <c r="C354" s="107"/>
      <c r="D354" s="107"/>
    </row>
    <row r="355" spans="3:4">
      <c r="C355" s="107"/>
      <c r="D355" s="107"/>
    </row>
    <row r="356" spans="3:4">
      <c r="C356" s="107"/>
      <c r="D356" s="107"/>
    </row>
    <row r="357" spans="3:4">
      <c r="C357" s="107"/>
      <c r="D357" s="107"/>
    </row>
    <row r="358" spans="3:4">
      <c r="C358" s="107"/>
      <c r="D358" s="107"/>
    </row>
    <row r="359" spans="3:4">
      <c r="C359" s="107"/>
      <c r="D359" s="107"/>
    </row>
    <row r="360" spans="3:4">
      <c r="C360" s="107"/>
      <c r="D360" s="107"/>
    </row>
    <row r="361" spans="3:4">
      <c r="C361" s="107"/>
      <c r="D361" s="107"/>
    </row>
    <row r="362" spans="3:4">
      <c r="C362" s="107"/>
      <c r="D362" s="107"/>
    </row>
    <row r="363" spans="3:4">
      <c r="C363" s="107"/>
      <c r="D363" s="107"/>
    </row>
    <row r="364" spans="3:4">
      <c r="C364" s="107"/>
      <c r="D364" s="107"/>
    </row>
    <row r="365" spans="3:4">
      <c r="C365" s="107"/>
      <c r="D365" s="107"/>
    </row>
    <row r="366" spans="3:4">
      <c r="C366" s="107"/>
      <c r="D366" s="107"/>
    </row>
    <row r="367" spans="3:4">
      <c r="C367" s="107"/>
      <c r="D367" s="107"/>
    </row>
    <row r="368" spans="3:4">
      <c r="C368" s="107"/>
      <c r="D368" s="107"/>
    </row>
    <row r="369" spans="3:4">
      <c r="C369" s="107"/>
      <c r="D369" s="107"/>
    </row>
    <row r="370" spans="3:4">
      <c r="C370" s="107"/>
      <c r="D370" s="107"/>
    </row>
    <row r="371" spans="3:4">
      <c r="C371" s="107"/>
      <c r="D371" s="107"/>
    </row>
    <row r="372" spans="3:4">
      <c r="C372" s="107"/>
      <c r="D372" s="107"/>
    </row>
    <row r="373" spans="3:4">
      <c r="C373" s="107"/>
      <c r="D373" s="107"/>
    </row>
    <row r="374" spans="3:4">
      <c r="C374" s="107"/>
      <c r="D374" s="107"/>
    </row>
    <row r="375" spans="3:4">
      <c r="C375" s="107"/>
      <c r="D375" s="107"/>
    </row>
    <row r="376" spans="3:4">
      <c r="C376" s="107"/>
      <c r="D376" s="107"/>
    </row>
    <row r="377" spans="3:4">
      <c r="C377" s="107"/>
      <c r="D377" s="107"/>
    </row>
    <row r="378" spans="3:4">
      <c r="C378" s="107"/>
      <c r="D378" s="107"/>
    </row>
    <row r="379" spans="3:4">
      <c r="C379" s="107"/>
      <c r="D379" s="107"/>
    </row>
    <row r="380" spans="3:4">
      <c r="C380" s="107"/>
      <c r="D380" s="107"/>
    </row>
    <row r="381" spans="3:4">
      <c r="C381" s="107"/>
      <c r="D381" s="107"/>
    </row>
    <row r="382" spans="3:4">
      <c r="C382" s="107"/>
      <c r="D382" s="107"/>
    </row>
    <row r="383" spans="3:4">
      <c r="C383" s="107"/>
      <c r="D383" s="107"/>
    </row>
    <row r="384" spans="3:4">
      <c r="C384" s="107"/>
      <c r="D384" s="107"/>
    </row>
    <row r="385" spans="3:4">
      <c r="C385" s="107"/>
      <c r="D385" s="107"/>
    </row>
    <row r="386" spans="3:4">
      <c r="C386" s="107"/>
      <c r="D386" s="107"/>
    </row>
    <row r="387" spans="3:4">
      <c r="C387" s="107"/>
      <c r="D387" s="107"/>
    </row>
    <row r="388" spans="3:4">
      <c r="C388" s="107"/>
      <c r="D388" s="107"/>
    </row>
    <row r="389" spans="3:4">
      <c r="C389" s="107"/>
      <c r="D389" s="107"/>
    </row>
    <row r="390" spans="3:4">
      <c r="C390" s="107"/>
      <c r="D390" s="107"/>
    </row>
    <row r="391" spans="3:4">
      <c r="C391" s="107"/>
      <c r="D391" s="107"/>
    </row>
    <row r="392" spans="3:4">
      <c r="C392" s="107"/>
      <c r="D392" s="107"/>
    </row>
    <row r="393" spans="3:4">
      <c r="C393" s="107"/>
      <c r="D393" s="107"/>
    </row>
    <row r="394" spans="3:4">
      <c r="C394" s="107"/>
      <c r="D394" s="107"/>
    </row>
    <row r="395" spans="3:4">
      <c r="C395" s="107"/>
      <c r="D395" s="107"/>
    </row>
    <row r="396" spans="3:4">
      <c r="C396" s="107"/>
      <c r="D396" s="107"/>
    </row>
    <row r="397" spans="3:4">
      <c r="C397" s="107"/>
      <c r="D397" s="107"/>
    </row>
    <row r="398" spans="3:4">
      <c r="C398" s="107"/>
      <c r="D398" s="107"/>
    </row>
    <row r="399" spans="3:4">
      <c r="C399" s="107"/>
      <c r="D399" s="107"/>
    </row>
    <row r="400" spans="3:4">
      <c r="C400" s="107"/>
      <c r="D400" s="107"/>
    </row>
    <row r="401" spans="3:4">
      <c r="C401" s="107"/>
      <c r="D401" s="107"/>
    </row>
    <row r="402" spans="3:4">
      <c r="C402" s="107"/>
      <c r="D402" s="107"/>
    </row>
    <row r="403" spans="3:4">
      <c r="C403" s="107"/>
      <c r="D403" s="107"/>
    </row>
    <row r="404" spans="3:4">
      <c r="C404" s="107"/>
      <c r="D404" s="107"/>
    </row>
    <row r="405" spans="3:4">
      <c r="C405" s="107"/>
      <c r="D405" s="107"/>
    </row>
    <row r="406" spans="3:4">
      <c r="C406" s="107"/>
      <c r="D406" s="107"/>
    </row>
    <row r="407" spans="3:4">
      <c r="C407" s="107"/>
      <c r="D407" s="107"/>
    </row>
    <row r="408" spans="3:4">
      <c r="C408" s="107"/>
      <c r="D408" s="107"/>
    </row>
    <row r="409" spans="3:4">
      <c r="C409" s="107"/>
      <c r="D409" s="107"/>
    </row>
    <row r="410" spans="3:4">
      <c r="C410" s="107"/>
      <c r="D410" s="107"/>
    </row>
    <row r="411" spans="3:4">
      <c r="C411" s="107"/>
      <c r="D411" s="107"/>
    </row>
    <row r="412" spans="3:4">
      <c r="C412" s="107"/>
      <c r="D412" s="107"/>
    </row>
    <row r="413" spans="3:4">
      <c r="C413" s="107"/>
      <c r="D413" s="107"/>
    </row>
    <row r="414" spans="3:4">
      <c r="C414" s="107"/>
      <c r="D414" s="107"/>
    </row>
    <row r="415" spans="3:4">
      <c r="C415" s="107"/>
      <c r="D415" s="107"/>
    </row>
    <row r="416" spans="3:4">
      <c r="C416" s="107"/>
      <c r="D416" s="107"/>
    </row>
    <row r="417" spans="3:4">
      <c r="C417" s="107"/>
      <c r="D417" s="107"/>
    </row>
    <row r="418" spans="3:4">
      <c r="C418" s="107"/>
      <c r="D418" s="107"/>
    </row>
    <row r="419" spans="3:4">
      <c r="C419" s="107"/>
      <c r="D419" s="107"/>
    </row>
    <row r="420" spans="3:4">
      <c r="C420" s="107"/>
      <c r="D420" s="107"/>
    </row>
    <row r="421" spans="3:4">
      <c r="C421" s="107"/>
      <c r="D421" s="107"/>
    </row>
    <row r="422" spans="3:4">
      <c r="C422" s="107"/>
      <c r="D422" s="107"/>
    </row>
    <row r="423" spans="3:4">
      <c r="C423" s="107"/>
      <c r="D423" s="107"/>
    </row>
    <row r="424" spans="3:4">
      <c r="C424" s="107"/>
      <c r="D424" s="107"/>
    </row>
    <row r="425" spans="3:4">
      <c r="C425" s="107"/>
      <c r="D425" s="107"/>
    </row>
    <row r="426" spans="3:4">
      <c r="C426" s="107"/>
      <c r="D426" s="107"/>
    </row>
    <row r="427" spans="3:4">
      <c r="C427" s="107"/>
      <c r="D427" s="107"/>
    </row>
    <row r="428" spans="3:4">
      <c r="C428" s="107"/>
      <c r="D428" s="107"/>
    </row>
    <row r="429" spans="3:4">
      <c r="C429" s="107"/>
      <c r="D429" s="107"/>
    </row>
    <row r="430" spans="3:4">
      <c r="C430" s="107"/>
      <c r="D430" s="107"/>
    </row>
    <row r="431" spans="3:4">
      <c r="C431" s="107"/>
      <c r="D431" s="107"/>
    </row>
    <row r="432" spans="3:4">
      <c r="C432" s="107"/>
      <c r="D432" s="107"/>
    </row>
    <row r="433" spans="3:4">
      <c r="C433" s="107"/>
      <c r="D433" s="107"/>
    </row>
    <row r="434" spans="3:4">
      <c r="C434" s="107"/>
      <c r="D434" s="107"/>
    </row>
    <row r="435" spans="3:4">
      <c r="C435" s="107"/>
      <c r="D435" s="107"/>
    </row>
    <row r="436" spans="3:4">
      <c r="C436" s="107"/>
      <c r="D436" s="107"/>
    </row>
    <row r="437" spans="3:4">
      <c r="C437" s="107"/>
      <c r="D437" s="107"/>
    </row>
    <row r="438" spans="3:4">
      <c r="C438" s="107"/>
      <c r="D438" s="107"/>
    </row>
    <row r="439" spans="3:4">
      <c r="C439" s="107"/>
      <c r="D439" s="107"/>
    </row>
    <row r="440" spans="3:4">
      <c r="C440" s="107"/>
      <c r="D440" s="107"/>
    </row>
    <row r="441" spans="3:4">
      <c r="C441" s="107"/>
      <c r="D441" s="107"/>
    </row>
    <row r="442" spans="3:4">
      <c r="C442" s="107"/>
      <c r="D442" s="107"/>
    </row>
    <row r="443" spans="3:4">
      <c r="C443" s="107"/>
      <c r="D443" s="107"/>
    </row>
    <row r="444" spans="3:4">
      <c r="C444" s="107"/>
      <c r="D444" s="107"/>
    </row>
    <row r="445" spans="3:4">
      <c r="C445" s="107"/>
      <c r="D445" s="107"/>
    </row>
    <row r="446" spans="3:4">
      <c r="C446" s="107"/>
      <c r="D446" s="107"/>
    </row>
    <row r="447" spans="3:4">
      <c r="C447" s="107"/>
      <c r="D447" s="107"/>
    </row>
    <row r="448" spans="3:4">
      <c r="C448" s="107"/>
      <c r="D448" s="107"/>
    </row>
    <row r="449" spans="3:4">
      <c r="C449" s="107"/>
      <c r="D449" s="107"/>
    </row>
    <row r="450" spans="3:4">
      <c r="C450" s="107"/>
      <c r="D450" s="107"/>
    </row>
    <row r="451" spans="3:4">
      <c r="C451" s="107"/>
      <c r="D451" s="107"/>
    </row>
    <row r="452" spans="3:4">
      <c r="C452" s="107"/>
      <c r="D452" s="107"/>
    </row>
    <row r="453" spans="3:4">
      <c r="C453" s="107"/>
      <c r="D453" s="107"/>
    </row>
    <row r="454" spans="3:4">
      <c r="C454" s="107"/>
      <c r="D454" s="107"/>
    </row>
    <row r="455" spans="3:4">
      <c r="C455" s="107"/>
      <c r="D455" s="107"/>
    </row>
    <row r="456" spans="3:4">
      <c r="C456" s="107"/>
      <c r="D456" s="107"/>
    </row>
    <row r="457" spans="3:4">
      <c r="C457" s="107"/>
      <c r="D457" s="107"/>
    </row>
    <row r="458" spans="3:4">
      <c r="C458" s="107"/>
      <c r="D458" s="107"/>
    </row>
    <row r="459" spans="3:4">
      <c r="C459" s="107"/>
      <c r="D459" s="107"/>
    </row>
    <row r="460" spans="3:4">
      <c r="C460" s="107"/>
      <c r="D460" s="107"/>
    </row>
    <row r="461" spans="3:4">
      <c r="C461" s="107"/>
      <c r="D461" s="107"/>
    </row>
    <row r="462" spans="3:4">
      <c r="C462" s="107"/>
      <c r="D462" s="107"/>
    </row>
    <row r="463" spans="3:4">
      <c r="C463" s="107"/>
      <c r="D463" s="107"/>
    </row>
    <row r="464" spans="3:4">
      <c r="C464" s="107"/>
      <c r="D464" s="107"/>
    </row>
    <row r="465" spans="3:4">
      <c r="C465" s="107"/>
      <c r="D465" s="107"/>
    </row>
    <row r="466" spans="3:4">
      <c r="C466" s="107"/>
      <c r="D466" s="107"/>
    </row>
    <row r="467" spans="3:4">
      <c r="C467" s="107"/>
      <c r="D467" s="107"/>
    </row>
    <row r="468" spans="3:4">
      <c r="C468" s="107"/>
      <c r="D468" s="107"/>
    </row>
    <row r="469" spans="3:4">
      <c r="C469" s="107"/>
      <c r="D469" s="107"/>
    </row>
    <row r="470" spans="3:4">
      <c r="C470" s="107"/>
      <c r="D470" s="107"/>
    </row>
    <row r="471" spans="3:4">
      <c r="C471" s="107"/>
      <c r="D471" s="107"/>
    </row>
    <row r="472" spans="3:4">
      <c r="C472" s="107"/>
      <c r="D472" s="107"/>
    </row>
    <row r="473" spans="3:4">
      <c r="C473" s="107"/>
      <c r="D473" s="107"/>
    </row>
    <row r="474" spans="3:4">
      <c r="C474" s="107"/>
      <c r="D474" s="107"/>
    </row>
    <row r="475" spans="3:4">
      <c r="C475" s="107"/>
      <c r="D475" s="107"/>
    </row>
    <row r="476" spans="3:4">
      <c r="C476" s="107"/>
      <c r="D476" s="107"/>
    </row>
    <row r="477" spans="3:4">
      <c r="C477" s="107"/>
      <c r="D477" s="107"/>
    </row>
    <row r="478" spans="3:4">
      <c r="C478" s="107"/>
      <c r="D478" s="107"/>
    </row>
    <row r="479" spans="3:4">
      <c r="C479" s="107"/>
      <c r="D479" s="107"/>
    </row>
    <row r="480" spans="3:4">
      <c r="C480" s="107"/>
      <c r="D480" s="107"/>
    </row>
    <row r="481" spans="3:4">
      <c r="C481" s="107"/>
      <c r="D481" s="107"/>
    </row>
    <row r="482" spans="3:4">
      <c r="C482" s="107"/>
      <c r="D482" s="107"/>
    </row>
    <row r="483" spans="3:4">
      <c r="C483" s="107"/>
      <c r="D483" s="107"/>
    </row>
    <row r="484" spans="3:4">
      <c r="C484" s="107"/>
      <c r="D484" s="107"/>
    </row>
    <row r="485" spans="3:4">
      <c r="C485" s="107"/>
      <c r="D485" s="107"/>
    </row>
    <row r="486" spans="3:4">
      <c r="C486" s="107"/>
      <c r="D486" s="107"/>
    </row>
    <row r="487" spans="3:4">
      <c r="C487" s="107"/>
      <c r="D487" s="107"/>
    </row>
    <row r="488" spans="3:4">
      <c r="C488" s="107"/>
      <c r="D488" s="107"/>
    </row>
    <row r="489" spans="3:4">
      <c r="C489" s="107"/>
      <c r="D489" s="107"/>
    </row>
    <row r="490" spans="3:4">
      <c r="C490" s="107"/>
      <c r="D490" s="107"/>
    </row>
    <row r="491" spans="3:4">
      <c r="C491" s="107"/>
      <c r="D491" s="107"/>
    </row>
    <row r="492" spans="3:4">
      <c r="C492" s="107"/>
      <c r="D492" s="107"/>
    </row>
    <row r="493" spans="3:4">
      <c r="C493" s="107"/>
      <c r="D493" s="107"/>
    </row>
    <row r="494" spans="3:4">
      <c r="C494" s="107"/>
      <c r="D494" s="107"/>
    </row>
    <row r="495" spans="3:4">
      <c r="C495" s="107"/>
      <c r="D495" s="107"/>
    </row>
    <row r="496" spans="3:4">
      <c r="C496" s="107"/>
      <c r="D496" s="107"/>
    </row>
    <row r="497" spans="3:4">
      <c r="C497" s="107"/>
      <c r="D497" s="107"/>
    </row>
    <row r="498" spans="3:4">
      <c r="C498" s="107"/>
      <c r="D498" s="107"/>
    </row>
    <row r="499" spans="3:4">
      <c r="C499" s="107"/>
      <c r="D499" s="107"/>
    </row>
    <row r="500" spans="3:4">
      <c r="C500" s="107"/>
      <c r="D500" s="107"/>
    </row>
    <row r="501" spans="3:4">
      <c r="C501" s="107"/>
      <c r="D501" s="107"/>
    </row>
    <row r="502" spans="3:4">
      <c r="C502" s="107"/>
      <c r="D502" s="107"/>
    </row>
    <row r="503" spans="3:4">
      <c r="C503" s="107"/>
      <c r="D503" s="107"/>
    </row>
    <row r="504" spans="3:4">
      <c r="C504" s="107"/>
      <c r="D504" s="107"/>
    </row>
    <row r="505" spans="3:4">
      <c r="C505" s="107"/>
      <c r="D505" s="107"/>
    </row>
    <row r="506" spans="3:4">
      <c r="C506" s="107"/>
      <c r="D506" s="107"/>
    </row>
    <row r="507" spans="3:4">
      <c r="C507" s="107"/>
      <c r="D507" s="107"/>
    </row>
    <row r="508" spans="3:4">
      <c r="C508" s="107"/>
      <c r="D508" s="107"/>
    </row>
    <row r="509" spans="3:4">
      <c r="C509" s="107"/>
      <c r="D509" s="107"/>
    </row>
    <row r="510" spans="3:4">
      <c r="C510" s="107"/>
      <c r="D510" s="107"/>
    </row>
    <row r="511" spans="3:4">
      <c r="C511" s="107"/>
      <c r="D511" s="107"/>
    </row>
    <row r="512" spans="3:4">
      <c r="C512" s="107"/>
      <c r="D512" s="107"/>
    </row>
    <row r="513" spans="3:4">
      <c r="C513" s="107"/>
      <c r="D513" s="107"/>
    </row>
    <row r="514" spans="3:4">
      <c r="C514" s="107"/>
      <c r="D514" s="107"/>
    </row>
    <row r="515" spans="3:4">
      <c r="C515" s="107"/>
      <c r="D515" s="107"/>
    </row>
    <row r="516" spans="3:4">
      <c r="C516" s="107"/>
      <c r="D516" s="107"/>
    </row>
    <row r="517" spans="3:4">
      <c r="C517" s="107"/>
      <c r="D517" s="107"/>
    </row>
    <row r="518" spans="3:4">
      <c r="C518" s="107"/>
      <c r="D518" s="107"/>
    </row>
    <row r="519" spans="3:4">
      <c r="C519" s="107"/>
      <c r="D519" s="107"/>
    </row>
    <row r="520" spans="3:4">
      <c r="C520" s="107"/>
      <c r="D520" s="107"/>
    </row>
    <row r="521" spans="3:4">
      <c r="C521" s="107"/>
      <c r="D521" s="107"/>
    </row>
    <row r="522" spans="3:4">
      <c r="C522" s="107"/>
      <c r="D522" s="107"/>
    </row>
    <row r="523" spans="3:4">
      <c r="C523" s="107"/>
      <c r="D523" s="107"/>
    </row>
    <row r="524" spans="3:4">
      <c r="C524" s="107"/>
      <c r="D524" s="107"/>
    </row>
    <row r="525" spans="3:4">
      <c r="C525" s="107"/>
      <c r="D525" s="107"/>
    </row>
    <row r="526" spans="3:4">
      <c r="C526" s="107"/>
      <c r="D526" s="107"/>
    </row>
    <row r="527" spans="3:4">
      <c r="C527" s="107"/>
      <c r="D527" s="107"/>
    </row>
    <row r="528" spans="3:4">
      <c r="C528" s="107"/>
      <c r="D528" s="107"/>
    </row>
    <row r="529" spans="3:4">
      <c r="C529" s="107"/>
      <c r="D529" s="107"/>
    </row>
    <row r="530" spans="3:4">
      <c r="C530" s="107"/>
      <c r="D530" s="107"/>
    </row>
    <row r="531" spans="3:4">
      <c r="C531" s="107"/>
      <c r="D531" s="107"/>
    </row>
    <row r="532" spans="3:4">
      <c r="C532" s="107"/>
      <c r="D532" s="107"/>
    </row>
    <row r="533" spans="3:4">
      <c r="C533" s="107"/>
      <c r="D533" s="107"/>
    </row>
    <row r="534" spans="3:4">
      <c r="C534" s="107"/>
      <c r="D534" s="107"/>
    </row>
    <row r="535" spans="3:4">
      <c r="C535" s="107"/>
      <c r="D535" s="107"/>
    </row>
    <row r="536" spans="3:4">
      <c r="C536" s="107"/>
      <c r="D536" s="107"/>
    </row>
    <row r="537" spans="3:4">
      <c r="C537" s="107"/>
      <c r="D537" s="107"/>
    </row>
    <row r="538" spans="3:4">
      <c r="C538" s="107"/>
      <c r="D538" s="107"/>
    </row>
    <row r="539" spans="3:4">
      <c r="C539" s="107"/>
      <c r="D539" s="107"/>
    </row>
    <row r="540" spans="3:4">
      <c r="C540" s="107"/>
      <c r="D540" s="107"/>
    </row>
    <row r="541" spans="3:4">
      <c r="C541" s="107"/>
      <c r="D541" s="107"/>
    </row>
    <row r="542" spans="3:4">
      <c r="C542" s="107"/>
      <c r="D542" s="107"/>
    </row>
    <row r="543" spans="3:4">
      <c r="C543" s="107"/>
      <c r="D543" s="107"/>
    </row>
    <row r="544" spans="3:4">
      <c r="C544" s="107"/>
      <c r="D544" s="107"/>
    </row>
    <row r="545" spans="3:4">
      <c r="C545" s="107"/>
      <c r="D545" s="107"/>
    </row>
    <row r="546" spans="3:4">
      <c r="C546" s="107"/>
      <c r="D546" s="107"/>
    </row>
    <row r="547" spans="3:4">
      <c r="C547" s="107"/>
      <c r="D547" s="107"/>
    </row>
    <row r="548" spans="3:4">
      <c r="C548" s="107"/>
      <c r="D548" s="107"/>
    </row>
    <row r="549" spans="3:4">
      <c r="C549" s="107"/>
      <c r="D549" s="107"/>
    </row>
    <row r="550" spans="3:4">
      <c r="C550" s="107"/>
      <c r="D550" s="107"/>
    </row>
    <row r="551" spans="3:4">
      <c r="C551" s="107"/>
      <c r="D551" s="107"/>
    </row>
    <row r="552" spans="3:4">
      <c r="C552" s="107"/>
      <c r="D552" s="107"/>
    </row>
    <row r="553" spans="3:4">
      <c r="C553" s="107"/>
      <c r="D553" s="107"/>
    </row>
    <row r="554" spans="3:4">
      <c r="C554" s="107"/>
      <c r="D554" s="107"/>
    </row>
    <row r="555" spans="3:4">
      <c r="C555" s="107"/>
      <c r="D555" s="107"/>
    </row>
    <row r="556" spans="3:4">
      <c r="C556" s="107"/>
      <c r="D556" s="107"/>
    </row>
    <row r="557" spans="3:4">
      <c r="C557" s="107"/>
      <c r="D557" s="107"/>
    </row>
    <row r="558" spans="3:4">
      <c r="C558" s="107"/>
      <c r="D558" s="107"/>
    </row>
    <row r="559" spans="3:4">
      <c r="C559" s="107"/>
      <c r="D559" s="107"/>
    </row>
    <row r="560" spans="3:4">
      <c r="C560" s="107"/>
      <c r="D560" s="107"/>
    </row>
    <row r="561" spans="3:4">
      <c r="C561" s="107"/>
      <c r="D561" s="107"/>
    </row>
    <row r="562" spans="3:4">
      <c r="C562" s="107"/>
      <c r="D562" s="107"/>
    </row>
    <row r="563" spans="3:4">
      <c r="C563" s="107"/>
      <c r="D563" s="107"/>
    </row>
    <row r="564" spans="3:4">
      <c r="C564" s="107"/>
      <c r="D564" s="107"/>
    </row>
    <row r="565" spans="3:4">
      <c r="C565" s="107"/>
      <c r="D565" s="107"/>
    </row>
    <row r="566" spans="3:4">
      <c r="C566" s="107"/>
      <c r="D566" s="107"/>
    </row>
    <row r="567" spans="3:4">
      <c r="C567" s="107"/>
      <c r="D567" s="107"/>
    </row>
    <row r="568" spans="3:4">
      <c r="C568" s="107"/>
      <c r="D568" s="107"/>
    </row>
    <row r="569" spans="3:4">
      <c r="C569" s="107"/>
      <c r="D569" s="107"/>
    </row>
    <row r="570" spans="3:4">
      <c r="C570" s="107"/>
      <c r="D570" s="107"/>
    </row>
    <row r="571" spans="3:4">
      <c r="C571" s="107"/>
      <c r="D571" s="107"/>
    </row>
    <row r="572" spans="3:4">
      <c r="C572" s="107"/>
      <c r="D572" s="107"/>
    </row>
    <row r="573" spans="3:4">
      <c r="C573" s="107"/>
      <c r="D573" s="107"/>
    </row>
    <row r="574" spans="3:4">
      <c r="C574" s="107"/>
      <c r="D574" s="107"/>
    </row>
    <row r="575" spans="3:4">
      <c r="C575" s="107"/>
      <c r="D575" s="107"/>
    </row>
    <row r="576" spans="3:4">
      <c r="C576" s="107"/>
      <c r="D576" s="107"/>
    </row>
    <row r="577" spans="3:4">
      <c r="C577" s="107"/>
      <c r="D577" s="107"/>
    </row>
    <row r="578" spans="3:4">
      <c r="C578" s="107"/>
      <c r="D578" s="107"/>
    </row>
    <row r="579" spans="3:4">
      <c r="C579" s="107"/>
      <c r="D579" s="107"/>
    </row>
    <row r="580" spans="3:4">
      <c r="C580" s="107"/>
      <c r="D580" s="107"/>
    </row>
    <row r="581" spans="3:4">
      <c r="C581" s="107"/>
      <c r="D581" s="107"/>
    </row>
    <row r="582" spans="3:4">
      <c r="C582" s="107"/>
      <c r="D582" s="107"/>
    </row>
    <row r="583" spans="3:4">
      <c r="C583" s="107"/>
      <c r="D583" s="107"/>
    </row>
    <row r="584" spans="3:4">
      <c r="C584" s="107"/>
      <c r="D584" s="107"/>
    </row>
    <row r="585" spans="3:4">
      <c r="C585" s="107"/>
      <c r="D585" s="107"/>
    </row>
    <row r="586" spans="3:4">
      <c r="C586" s="107"/>
      <c r="D586" s="107"/>
    </row>
    <row r="587" spans="3:4">
      <c r="C587" s="107"/>
      <c r="D587" s="107"/>
    </row>
    <row r="588" spans="3:4">
      <c r="C588" s="107"/>
      <c r="D588" s="107"/>
    </row>
    <row r="589" spans="3:4">
      <c r="C589" s="107"/>
      <c r="D589" s="107"/>
    </row>
    <row r="590" spans="3:4">
      <c r="C590" s="107"/>
      <c r="D590" s="107"/>
    </row>
    <row r="591" spans="3:4">
      <c r="C591" s="107"/>
      <c r="D591" s="107"/>
    </row>
    <row r="592" spans="3:4">
      <c r="C592" s="107"/>
      <c r="D592" s="107"/>
    </row>
    <row r="593" spans="3:4">
      <c r="C593" s="107"/>
      <c r="D593" s="107"/>
    </row>
    <row r="594" spans="3:4">
      <c r="C594" s="107"/>
      <c r="D594" s="107"/>
    </row>
    <row r="595" spans="3:4">
      <c r="C595" s="107"/>
      <c r="D595" s="107"/>
    </row>
    <row r="596" spans="3:4">
      <c r="C596" s="107"/>
      <c r="D596" s="107"/>
    </row>
    <row r="597" spans="3:4">
      <c r="C597" s="107"/>
      <c r="D597" s="107"/>
    </row>
    <row r="598" spans="3:4">
      <c r="C598" s="107"/>
      <c r="D598" s="107"/>
    </row>
    <row r="599" spans="3:4">
      <c r="C599" s="107"/>
      <c r="D599" s="107"/>
    </row>
    <row r="600" spans="3:4">
      <c r="C600" s="107"/>
      <c r="D600" s="107"/>
    </row>
    <row r="601" spans="3:4">
      <c r="C601" s="107"/>
      <c r="D601" s="107"/>
    </row>
    <row r="602" spans="3:4">
      <c r="C602" s="107"/>
      <c r="D602" s="107"/>
    </row>
    <row r="603" spans="3:4">
      <c r="C603" s="107"/>
      <c r="D603" s="107"/>
    </row>
    <row r="604" spans="3:4">
      <c r="C604" s="107"/>
      <c r="D604" s="107"/>
    </row>
    <row r="605" spans="3:4">
      <c r="C605" s="107"/>
      <c r="D605" s="107"/>
    </row>
    <row r="606" spans="3:4">
      <c r="C606" s="107"/>
      <c r="D606" s="107"/>
    </row>
    <row r="607" spans="3:4">
      <c r="C607" s="107"/>
      <c r="D607" s="107"/>
    </row>
    <row r="608" spans="3:4">
      <c r="C608" s="107"/>
      <c r="D608" s="107"/>
    </row>
    <row r="609" spans="3:4">
      <c r="C609" s="107"/>
      <c r="D609" s="107"/>
    </row>
    <row r="610" spans="3:4">
      <c r="C610" s="107"/>
      <c r="D610" s="107"/>
    </row>
    <row r="611" spans="3:4">
      <c r="C611" s="107"/>
      <c r="D611" s="107"/>
    </row>
    <row r="612" spans="3:4">
      <c r="C612" s="107"/>
      <c r="D612" s="107"/>
    </row>
    <row r="613" spans="3:4">
      <c r="C613" s="107"/>
      <c r="D613" s="107"/>
    </row>
    <row r="614" spans="3:4">
      <c r="C614" s="107"/>
      <c r="D614" s="107"/>
    </row>
    <row r="615" spans="3:4">
      <c r="C615" s="107"/>
      <c r="D615" s="107"/>
    </row>
    <row r="616" spans="3:4">
      <c r="C616" s="107"/>
      <c r="D616" s="107"/>
    </row>
    <row r="617" spans="3:4">
      <c r="C617" s="107"/>
      <c r="D617" s="107"/>
    </row>
    <row r="618" spans="3:4">
      <c r="C618" s="107"/>
      <c r="D618" s="107"/>
    </row>
    <row r="619" spans="3:4">
      <c r="C619" s="107"/>
      <c r="D619" s="107"/>
    </row>
    <row r="620" spans="3:4">
      <c r="C620" s="107"/>
      <c r="D620" s="107"/>
    </row>
    <row r="621" spans="3:4">
      <c r="C621" s="107"/>
      <c r="D621" s="107"/>
    </row>
    <row r="622" spans="3:4">
      <c r="C622" s="107"/>
      <c r="D622" s="107"/>
    </row>
    <row r="623" spans="3:4">
      <c r="C623" s="107"/>
      <c r="D623" s="107"/>
    </row>
    <row r="624" spans="3:4">
      <c r="C624" s="107"/>
      <c r="D624" s="107"/>
    </row>
    <row r="625" spans="3:4">
      <c r="C625" s="107"/>
      <c r="D625" s="107"/>
    </row>
    <row r="626" spans="3:4">
      <c r="C626" s="107"/>
      <c r="D626" s="107"/>
    </row>
    <row r="627" spans="3:4">
      <c r="C627" s="107"/>
      <c r="D627" s="107"/>
    </row>
    <row r="628" spans="3:4">
      <c r="C628" s="107"/>
      <c r="D628" s="107"/>
    </row>
    <row r="629" spans="3:4">
      <c r="C629" s="107"/>
      <c r="D629" s="107"/>
    </row>
    <row r="630" spans="3:4">
      <c r="C630" s="107"/>
      <c r="D630" s="107"/>
    </row>
  </sheetData>
  <mergeCells count="2">
    <mergeCell ref="B4:E4"/>
    <mergeCell ref="A2:E2"/>
  </mergeCells>
  <pageMargins left="0.70866141732283472" right="0.70866141732283472" top="0.74803149606299213" bottom="0.74803149606299213" header="0.31496062992125984" footer="0.31496062992125984"/>
  <pageSetup paperSize="9" scale="6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658"/>
  <sheetViews>
    <sheetView workbookViewId="0">
      <selection activeCell="A11" sqref="A11"/>
    </sheetView>
  </sheetViews>
  <sheetFormatPr defaultColWidth="9.140625" defaultRowHeight="15.75"/>
  <cols>
    <col min="1" max="1" width="58.7109375" style="108" customWidth="1"/>
    <col min="2" max="2" width="13.7109375" style="108" customWidth="1"/>
    <col min="3" max="3" width="51.7109375" style="106" customWidth="1"/>
    <col min="4" max="5" width="9.140625" style="107"/>
    <col min="6" max="6" width="19" style="107" bestFit="1" customWidth="1"/>
    <col min="7" max="16384" width="9.140625" style="107"/>
  </cols>
  <sheetData>
    <row r="1" spans="1:6" s="101" customFormat="1">
      <c r="A1" s="102"/>
      <c r="B1" s="102"/>
      <c r="C1" s="103"/>
    </row>
    <row r="2" spans="1:6" s="101" customFormat="1" ht="111.75" customHeight="1">
      <c r="A2" s="138" t="s">
        <v>442</v>
      </c>
      <c r="B2" s="138"/>
      <c r="C2" s="138"/>
    </row>
    <row r="3" spans="1:6" s="103" customFormat="1" ht="60.75" customHeight="1">
      <c r="A3" s="123" t="s">
        <v>420</v>
      </c>
      <c r="B3" s="123" t="s">
        <v>427</v>
      </c>
      <c r="C3" s="124" t="s">
        <v>421</v>
      </c>
    </row>
    <row r="4" spans="1:6" s="105" customFormat="1" ht="71.25" customHeight="1">
      <c r="A4" s="115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4" s="115" t="s">
        <v>438</v>
      </c>
      <c r="C4" s="104">
        <f>'[5]Сводный расчет'!$P$18/5</f>
        <v>14991.278</v>
      </c>
      <c r="F4" s="128"/>
    </row>
    <row r="5" spans="1:6" s="105" customFormat="1" hidden="1">
      <c r="A5" s="115"/>
      <c r="B5" s="115"/>
      <c r="C5" s="104"/>
      <c r="F5" s="128"/>
    </row>
    <row r="6" spans="1:6" s="105" customFormat="1">
      <c r="A6" s="112"/>
      <c r="B6" s="112"/>
      <c r="C6" s="111"/>
      <c r="F6" s="128"/>
    </row>
    <row r="7" spans="1:6" s="105" customFormat="1">
      <c r="A7" s="112"/>
      <c r="B7" s="112"/>
      <c r="C7" s="111"/>
    </row>
    <row r="8" spans="1:6" s="105" customFormat="1">
      <c r="A8" s="112"/>
      <c r="B8" s="112"/>
      <c r="C8" s="111"/>
    </row>
    <row r="9" spans="1:6" s="105" customFormat="1">
      <c r="A9" s="112" t="s">
        <v>439</v>
      </c>
      <c r="B9" s="112"/>
      <c r="C9" s="117" t="s">
        <v>430</v>
      </c>
    </row>
    <row r="10" spans="1:6">
      <c r="A10" s="107"/>
      <c r="B10" s="107"/>
      <c r="C10" s="129"/>
    </row>
    <row r="11" spans="1:6">
      <c r="A11" s="107"/>
      <c r="B11" s="107"/>
      <c r="C11" s="109"/>
    </row>
    <row r="12" spans="1:6">
      <c r="A12" s="107"/>
      <c r="B12" s="107"/>
      <c r="C12" s="109"/>
    </row>
    <row r="13" spans="1:6">
      <c r="A13" s="116"/>
      <c r="B13" s="116"/>
      <c r="C13" s="109"/>
    </row>
    <row r="14" spans="1:6">
      <c r="A14" s="116"/>
      <c r="B14" s="116"/>
      <c r="C14" s="109"/>
    </row>
    <row r="15" spans="1:6">
      <c r="A15" s="107"/>
      <c r="B15" s="107"/>
      <c r="C15" s="109"/>
    </row>
    <row r="16" spans="1:6">
      <c r="A16" s="107"/>
      <c r="B16" s="107"/>
      <c r="C16" s="109"/>
    </row>
    <row r="17" spans="1:3">
      <c r="A17" s="107"/>
      <c r="B17" s="107"/>
      <c r="C17" s="109"/>
    </row>
    <row r="18" spans="1:3">
      <c r="A18" s="107"/>
      <c r="B18" s="107"/>
      <c r="C18" s="109"/>
    </row>
    <row r="19" spans="1:3">
      <c r="A19" s="107"/>
      <c r="B19" s="107"/>
      <c r="C19" s="109"/>
    </row>
    <row r="20" spans="1:3">
      <c r="A20" s="107"/>
      <c r="B20" s="107"/>
      <c r="C20" s="109"/>
    </row>
    <row r="21" spans="1:3">
      <c r="A21" s="107"/>
      <c r="B21" s="107"/>
      <c r="C21" s="109"/>
    </row>
    <row r="22" spans="1:3">
      <c r="A22" s="107"/>
      <c r="B22" s="107"/>
      <c r="C22" s="109"/>
    </row>
    <row r="23" spans="1:3">
      <c r="A23" s="107"/>
      <c r="B23" s="107"/>
      <c r="C23" s="109"/>
    </row>
    <row r="24" spans="1:3">
      <c r="A24" s="107"/>
      <c r="B24" s="107"/>
      <c r="C24" s="109"/>
    </row>
    <row r="25" spans="1:3">
      <c r="A25" s="107"/>
      <c r="B25" s="107"/>
      <c r="C25" s="109"/>
    </row>
    <row r="26" spans="1:3">
      <c r="A26" s="107"/>
      <c r="B26" s="107"/>
      <c r="C26" s="109"/>
    </row>
    <row r="27" spans="1:3">
      <c r="A27" s="107"/>
      <c r="B27" s="107"/>
      <c r="C27" s="109"/>
    </row>
    <row r="28" spans="1:3">
      <c r="A28" s="107"/>
      <c r="B28" s="107"/>
      <c r="C28" s="109"/>
    </row>
    <row r="29" spans="1:3">
      <c r="A29" s="107"/>
      <c r="B29" s="107"/>
      <c r="C29" s="109"/>
    </row>
    <row r="30" spans="1:3">
      <c r="A30" s="107"/>
      <c r="B30" s="107"/>
      <c r="C30" s="109"/>
    </row>
    <row r="31" spans="1:3">
      <c r="A31" s="107"/>
      <c r="B31" s="107"/>
      <c r="C31" s="109"/>
    </row>
    <row r="32" spans="1:3">
      <c r="A32" s="107"/>
      <c r="B32" s="107"/>
      <c r="C32" s="109"/>
    </row>
    <row r="33" spans="1:3">
      <c r="A33" s="107"/>
      <c r="B33" s="107"/>
      <c r="C33" s="109"/>
    </row>
    <row r="34" spans="1:3">
      <c r="A34" s="107"/>
      <c r="B34" s="107"/>
      <c r="C34" s="109"/>
    </row>
    <row r="35" spans="1:3">
      <c r="A35" s="107"/>
      <c r="B35" s="107"/>
      <c r="C35" s="109"/>
    </row>
    <row r="36" spans="1:3">
      <c r="A36" s="107"/>
      <c r="B36" s="107"/>
      <c r="C36" s="109"/>
    </row>
    <row r="37" spans="1:3">
      <c r="A37" s="107"/>
      <c r="B37" s="107"/>
      <c r="C37" s="109"/>
    </row>
    <row r="38" spans="1:3">
      <c r="A38" s="107"/>
      <c r="B38" s="107"/>
      <c r="C38" s="109"/>
    </row>
    <row r="39" spans="1:3">
      <c r="A39" s="107"/>
      <c r="B39" s="107"/>
      <c r="C39" s="109"/>
    </row>
    <row r="40" spans="1:3">
      <c r="A40" s="107"/>
      <c r="B40" s="107"/>
      <c r="C40" s="109"/>
    </row>
    <row r="41" spans="1:3">
      <c r="A41" s="107"/>
      <c r="B41" s="107"/>
      <c r="C41" s="109"/>
    </row>
    <row r="42" spans="1:3">
      <c r="A42" s="107"/>
      <c r="B42" s="107"/>
      <c r="C42" s="109"/>
    </row>
    <row r="43" spans="1:3">
      <c r="A43" s="107"/>
      <c r="B43" s="107"/>
      <c r="C43" s="109"/>
    </row>
    <row r="44" spans="1:3">
      <c r="A44" s="107"/>
      <c r="B44" s="107"/>
      <c r="C44" s="109"/>
    </row>
    <row r="45" spans="1:3">
      <c r="A45" s="107"/>
      <c r="B45" s="107"/>
      <c r="C45" s="109"/>
    </row>
    <row r="46" spans="1:3">
      <c r="A46" s="107"/>
      <c r="B46" s="107"/>
      <c r="C46" s="109"/>
    </row>
    <row r="47" spans="1:3">
      <c r="A47" s="107"/>
      <c r="B47" s="107"/>
      <c r="C47" s="109"/>
    </row>
    <row r="48" spans="1:3">
      <c r="A48" s="107"/>
      <c r="B48" s="107"/>
      <c r="C48" s="109"/>
    </row>
    <row r="49" spans="1:3">
      <c r="A49" s="107"/>
      <c r="B49" s="107"/>
      <c r="C49" s="109"/>
    </row>
    <row r="50" spans="1:3">
      <c r="A50" s="107"/>
      <c r="B50" s="107"/>
      <c r="C50" s="109"/>
    </row>
    <row r="51" spans="1:3">
      <c r="A51" s="107"/>
      <c r="B51" s="107"/>
      <c r="C51" s="109"/>
    </row>
    <row r="52" spans="1:3">
      <c r="A52" s="107"/>
      <c r="B52" s="107"/>
      <c r="C52" s="109"/>
    </row>
    <row r="53" spans="1:3">
      <c r="A53" s="107"/>
      <c r="B53" s="107"/>
      <c r="C53" s="109"/>
    </row>
    <row r="54" spans="1:3">
      <c r="A54" s="107"/>
      <c r="B54" s="107"/>
      <c r="C54" s="109"/>
    </row>
    <row r="55" spans="1:3">
      <c r="A55" s="107"/>
      <c r="B55" s="107"/>
      <c r="C55" s="109"/>
    </row>
    <row r="56" spans="1:3">
      <c r="A56" s="107"/>
      <c r="B56" s="107"/>
      <c r="C56" s="109"/>
    </row>
    <row r="57" spans="1:3">
      <c r="A57" s="107"/>
      <c r="B57" s="107"/>
      <c r="C57" s="109"/>
    </row>
    <row r="58" spans="1:3">
      <c r="A58" s="107"/>
      <c r="B58" s="107"/>
      <c r="C58" s="109"/>
    </row>
    <row r="59" spans="1:3">
      <c r="A59" s="107"/>
      <c r="B59" s="107"/>
      <c r="C59" s="109"/>
    </row>
    <row r="60" spans="1:3">
      <c r="A60" s="107"/>
      <c r="B60" s="107"/>
      <c r="C60" s="109"/>
    </row>
    <row r="61" spans="1:3">
      <c r="A61" s="107"/>
      <c r="B61" s="107"/>
      <c r="C61" s="109"/>
    </row>
    <row r="62" spans="1:3">
      <c r="A62" s="107"/>
      <c r="B62" s="107"/>
      <c r="C62" s="109"/>
    </row>
    <row r="63" spans="1:3">
      <c r="A63" s="107"/>
      <c r="B63" s="107"/>
      <c r="C63" s="109"/>
    </row>
    <row r="64" spans="1:3">
      <c r="A64" s="107"/>
      <c r="B64" s="107"/>
      <c r="C64" s="109"/>
    </row>
    <row r="65" spans="1:3">
      <c r="A65" s="107"/>
      <c r="B65" s="107"/>
      <c r="C65" s="109"/>
    </row>
    <row r="66" spans="1:3">
      <c r="A66" s="107"/>
      <c r="B66" s="107"/>
      <c r="C66" s="109"/>
    </row>
    <row r="67" spans="1:3">
      <c r="A67" s="107"/>
      <c r="B67" s="107"/>
      <c r="C67" s="109"/>
    </row>
    <row r="68" spans="1:3">
      <c r="A68" s="107"/>
      <c r="B68" s="107"/>
      <c r="C68" s="109"/>
    </row>
    <row r="69" spans="1:3">
      <c r="A69" s="107"/>
      <c r="B69" s="107"/>
      <c r="C69" s="109"/>
    </row>
    <row r="70" spans="1:3">
      <c r="A70" s="107"/>
      <c r="B70" s="107"/>
      <c r="C70" s="109"/>
    </row>
    <row r="71" spans="1:3">
      <c r="A71" s="107"/>
      <c r="B71" s="107"/>
      <c r="C71" s="109"/>
    </row>
    <row r="72" spans="1:3">
      <c r="A72" s="107"/>
      <c r="B72" s="107"/>
      <c r="C72" s="109"/>
    </row>
    <row r="73" spans="1:3">
      <c r="A73" s="107"/>
      <c r="B73" s="107"/>
      <c r="C73" s="109"/>
    </row>
    <row r="74" spans="1:3">
      <c r="A74" s="107"/>
      <c r="B74" s="107"/>
      <c r="C74" s="109"/>
    </row>
    <row r="75" spans="1:3">
      <c r="A75" s="107"/>
      <c r="B75" s="107"/>
      <c r="C75" s="109"/>
    </row>
    <row r="76" spans="1:3">
      <c r="A76" s="107"/>
      <c r="B76" s="107"/>
      <c r="C76" s="109"/>
    </row>
    <row r="77" spans="1:3">
      <c r="A77" s="107"/>
      <c r="B77" s="107"/>
      <c r="C77" s="109"/>
    </row>
    <row r="78" spans="1:3">
      <c r="A78" s="107"/>
      <c r="B78" s="107"/>
      <c r="C78" s="109"/>
    </row>
    <row r="79" spans="1:3">
      <c r="A79" s="107"/>
      <c r="B79" s="107"/>
      <c r="C79" s="109"/>
    </row>
    <row r="80" spans="1:3">
      <c r="A80" s="107"/>
      <c r="B80" s="107"/>
      <c r="C80" s="109"/>
    </row>
    <row r="81" spans="1:3">
      <c r="A81" s="107"/>
      <c r="B81" s="107"/>
      <c r="C81" s="109"/>
    </row>
    <row r="82" spans="1:3">
      <c r="A82" s="107"/>
      <c r="B82" s="107"/>
      <c r="C82" s="109"/>
    </row>
    <row r="83" spans="1:3">
      <c r="A83" s="107"/>
      <c r="B83" s="107"/>
      <c r="C83" s="109"/>
    </row>
    <row r="84" spans="1:3">
      <c r="A84" s="107"/>
      <c r="B84" s="107"/>
      <c r="C84" s="109"/>
    </row>
    <row r="85" spans="1:3">
      <c r="A85" s="107"/>
      <c r="B85" s="107"/>
      <c r="C85" s="109"/>
    </row>
    <row r="86" spans="1:3">
      <c r="A86" s="107"/>
      <c r="B86" s="107"/>
      <c r="C86" s="109"/>
    </row>
    <row r="87" spans="1:3">
      <c r="A87" s="107"/>
      <c r="B87" s="107"/>
      <c r="C87" s="109"/>
    </row>
    <row r="88" spans="1:3">
      <c r="A88" s="107"/>
      <c r="B88" s="107"/>
      <c r="C88" s="109"/>
    </row>
    <row r="89" spans="1:3">
      <c r="A89" s="107"/>
      <c r="B89" s="107"/>
      <c r="C89" s="109"/>
    </row>
    <row r="90" spans="1:3">
      <c r="A90" s="107"/>
      <c r="B90" s="107"/>
      <c r="C90" s="109"/>
    </row>
    <row r="91" spans="1:3">
      <c r="A91" s="107"/>
      <c r="B91" s="107"/>
      <c r="C91" s="109"/>
    </row>
    <row r="92" spans="1:3">
      <c r="A92" s="107"/>
      <c r="B92" s="107"/>
      <c r="C92" s="109"/>
    </row>
    <row r="93" spans="1:3">
      <c r="A93" s="107"/>
      <c r="B93" s="107"/>
      <c r="C93" s="109"/>
    </row>
    <row r="94" spans="1:3">
      <c r="A94" s="107"/>
      <c r="B94" s="107"/>
      <c r="C94" s="109"/>
    </row>
    <row r="95" spans="1:3">
      <c r="A95" s="107"/>
      <c r="B95" s="107"/>
      <c r="C95" s="109"/>
    </row>
    <row r="96" spans="1:3">
      <c r="A96" s="107"/>
      <c r="B96" s="107"/>
      <c r="C96" s="109"/>
    </row>
    <row r="97" spans="1:3">
      <c r="A97" s="107"/>
      <c r="B97" s="107"/>
      <c r="C97" s="109"/>
    </row>
    <row r="98" spans="1:3">
      <c r="A98" s="107"/>
      <c r="B98" s="107"/>
      <c r="C98" s="109"/>
    </row>
    <row r="99" spans="1:3">
      <c r="A99" s="107"/>
      <c r="B99" s="107"/>
      <c r="C99" s="109"/>
    </row>
    <row r="100" spans="1:3">
      <c r="A100" s="107"/>
      <c r="B100" s="107"/>
      <c r="C100" s="109"/>
    </row>
    <row r="101" spans="1:3">
      <c r="A101" s="107"/>
      <c r="B101" s="107"/>
      <c r="C101" s="109"/>
    </row>
    <row r="102" spans="1:3">
      <c r="A102" s="107"/>
      <c r="B102" s="107"/>
      <c r="C102" s="109"/>
    </row>
    <row r="103" spans="1:3">
      <c r="A103" s="107"/>
      <c r="B103" s="107"/>
      <c r="C103" s="109"/>
    </row>
    <row r="104" spans="1:3">
      <c r="A104" s="107"/>
      <c r="B104" s="107"/>
      <c r="C104" s="109"/>
    </row>
    <row r="105" spans="1:3">
      <c r="A105" s="107"/>
      <c r="B105" s="107"/>
      <c r="C105" s="109"/>
    </row>
    <row r="106" spans="1:3">
      <c r="A106" s="107"/>
      <c r="B106" s="107"/>
      <c r="C106" s="109"/>
    </row>
    <row r="107" spans="1:3">
      <c r="A107" s="107"/>
      <c r="B107" s="107"/>
      <c r="C107" s="109"/>
    </row>
    <row r="108" spans="1:3">
      <c r="A108" s="107"/>
      <c r="B108" s="107"/>
      <c r="C108" s="109"/>
    </row>
    <row r="109" spans="1:3">
      <c r="A109" s="107"/>
      <c r="B109" s="107"/>
      <c r="C109" s="109"/>
    </row>
    <row r="110" spans="1:3">
      <c r="A110" s="107"/>
      <c r="B110" s="107"/>
      <c r="C110" s="109"/>
    </row>
    <row r="111" spans="1:3">
      <c r="A111" s="107"/>
      <c r="B111" s="107"/>
      <c r="C111" s="109"/>
    </row>
    <row r="112" spans="1:3">
      <c r="A112" s="107"/>
      <c r="B112" s="107"/>
      <c r="C112" s="109"/>
    </row>
    <row r="113" spans="1:3">
      <c r="A113" s="107"/>
      <c r="B113" s="107"/>
      <c r="C113" s="109"/>
    </row>
    <row r="114" spans="1:3">
      <c r="A114" s="107"/>
      <c r="B114" s="107"/>
      <c r="C114" s="109"/>
    </row>
    <row r="115" spans="1:3">
      <c r="A115" s="107"/>
      <c r="B115" s="107"/>
      <c r="C115" s="109"/>
    </row>
    <row r="116" spans="1:3">
      <c r="A116" s="107"/>
      <c r="B116" s="107"/>
      <c r="C116" s="109"/>
    </row>
    <row r="117" spans="1:3">
      <c r="A117" s="107"/>
      <c r="B117" s="107"/>
      <c r="C117" s="109"/>
    </row>
    <row r="118" spans="1:3">
      <c r="A118" s="107"/>
      <c r="B118" s="107"/>
      <c r="C118" s="109"/>
    </row>
    <row r="119" spans="1:3">
      <c r="A119" s="107"/>
      <c r="B119" s="107"/>
      <c r="C119" s="109"/>
    </row>
    <row r="120" spans="1:3">
      <c r="A120" s="107"/>
      <c r="B120" s="107"/>
      <c r="C120" s="109"/>
    </row>
    <row r="121" spans="1:3">
      <c r="A121" s="107"/>
      <c r="B121" s="107"/>
      <c r="C121" s="109"/>
    </row>
    <row r="122" spans="1:3">
      <c r="A122" s="107"/>
      <c r="B122" s="107"/>
      <c r="C122" s="109"/>
    </row>
    <row r="123" spans="1:3">
      <c r="A123" s="107"/>
      <c r="B123" s="107"/>
      <c r="C123" s="109"/>
    </row>
    <row r="124" spans="1:3">
      <c r="A124" s="107"/>
      <c r="B124" s="107"/>
      <c r="C124" s="109"/>
    </row>
    <row r="125" spans="1:3">
      <c r="A125" s="107"/>
      <c r="B125" s="107"/>
      <c r="C125" s="109"/>
    </row>
    <row r="126" spans="1:3">
      <c r="A126" s="107"/>
      <c r="B126" s="107"/>
      <c r="C126" s="109"/>
    </row>
    <row r="127" spans="1:3">
      <c r="A127" s="107"/>
      <c r="B127" s="107"/>
      <c r="C127" s="109"/>
    </row>
    <row r="128" spans="1:3">
      <c r="A128" s="107"/>
      <c r="B128" s="107"/>
      <c r="C128" s="109"/>
    </row>
    <row r="129" spans="1:3">
      <c r="A129" s="107"/>
      <c r="B129" s="107"/>
      <c r="C129" s="109"/>
    </row>
    <row r="130" spans="1:3">
      <c r="A130" s="107"/>
      <c r="B130" s="107"/>
      <c r="C130" s="109"/>
    </row>
    <row r="131" spans="1:3">
      <c r="A131" s="107"/>
      <c r="B131" s="107"/>
      <c r="C131" s="109"/>
    </row>
    <row r="132" spans="1:3">
      <c r="A132" s="107"/>
      <c r="B132" s="107"/>
      <c r="C132" s="109"/>
    </row>
    <row r="133" spans="1:3">
      <c r="A133" s="107"/>
      <c r="B133" s="107"/>
      <c r="C133" s="109"/>
    </row>
    <row r="134" spans="1:3">
      <c r="A134" s="107"/>
      <c r="B134" s="107"/>
      <c r="C134" s="109"/>
    </row>
    <row r="135" spans="1:3">
      <c r="A135" s="107"/>
      <c r="B135" s="107"/>
      <c r="C135" s="109"/>
    </row>
    <row r="136" spans="1:3">
      <c r="A136" s="107"/>
      <c r="B136" s="107"/>
      <c r="C136" s="109"/>
    </row>
    <row r="137" spans="1:3">
      <c r="A137" s="107"/>
      <c r="B137" s="107"/>
      <c r="C137" s="109"/>
    </row>
    <row r="138" spans="1:3">
      <c r="A138" s="107"/>
      <c r="B138" s="107"/>
      <c r="C138" s="109"/>
    </row>
    <row r="139" spans="1:3">
      <c r="A139" s="107"/>
      <c r="B139" s="107"/>
      <c r="C139" s="109"/>
    </row>
    <row r="140" spans="1:3">
      <c r="A140" s="107"/>
      <c r="B140" s="107"/>
      <c r="C140" s="109"/>
    </row>
    <row r="141" spans="1:3">
      <c r="A141" s="107"/>
      <c r="B141" s="107"/>
      <c r="C141" s="109"/>
    </row>
    <row r="142" spans="1:3">
      <c r="A142" s="107"/>
      <c r="B142" s="107"/>
      <c r="C142" s="109"/>
    </row>
    <row r="143" spans="1:3">
      <c r="A143" s="107"/>
      <c r="B143" s="107"/>
      <c r="C143" s="109"/>
    </row>
    <row r="144" spans="1:3">
      <c r="A144" s="107"/>
      <c r="B144" s="107"/>
      <c r="C144" s="109"/>
    </row>
    <row r="145" spans="1:3">
      <c r="A145" s="107"/>
      <c r="B145" s="107"/>
      <c r="C145" s="109"/>
    </row>
    <row r="146" spans="1:3">
      <c r="A146" s="107"/>
      <c r="B146" s="107"/>
      <c r="C146" s="109"/>
    </row>
    <row r="147" spans="1:3">
      <c r="A147" s="107"/>
      <c r="B147" s="107"/>
      <c r="C147" s="109"/>
    </row>
    <row r="148" spans="1:3">
      <c r="A148" s="107"/>
      <c r="B148" s="107"/>
      <c r="C148" s="109"/>
    </row>
    <row r="149" spans="1:3">
      <c r="A149" s="107"/>
      <c r="B149" s="107"/>
      <c r="C149" s="109"/>
    </row>
    <row r="150" spans="1:3">
      <c r="A150" s="107"/>
      <c r="B150" s="107"/>
      <c r="C150" s="109"/>
    </row>
    <row r="151" spans="1:3">
      <c r="A151" s="107"/>
      <c r="B151" s="107"/>
      <c r="C151" s="109"/>
    </row>
    <row r="152" spans="1:3">
      <c r="A152" s="107"/>
      <c r="B152" s="107"/>
      <c r="C152" s="109"/>
    </row>
    <row r="153" spans="1:3">
      <c r="A153" s="107"/>
      <c r="B153" s="107"/>
      <c r="C153" s="109"/>
    </row>
    <row r="154" spans="1:3">
      <c r="A154" s="107"/>
      <c r="B154" s="107"/>
      <c r="C154" s="109"/>
    </row>
    <row r="155" spans="1:3">
      <c r="A155" s="107"/>
      <c r="B155" s="107"/>
      <c r="C155" s="109"/>
    </row>
    <row r="156" spans="1:3">
      <c r="A156" s="107"/>
      <c r="B156" s="107"/>
      <c r="C156" s="109"/>
    </row>
    <row r="157" spans="1:3">
      <c r="A157" s="107"/>
      <c r="B157" s="107"/>
      <c r="C157" s="109"/>
    </row>
    <row r="158" spans="1:3">
      <c r="A158" s="107"/>
      <c r="B158" s="107"/>
      <c r="C158" s="109"/>
    </row>
    <row r="159" spans="1:3">
      <c r="A159" s="107"/>
      <c r="B159" s="107"/>
      <c r="C159" s="109"/>
    </row>
    <row r="160" spans="1:3">
      <c r="A160" s="107"/>
      <c r="B160" s="107"/>
      <c r="C160" s="109"/>
    </row>
    <row r="161" spans="1:3">
      <c r="A161" s="107"/>
      <c r="B161" s="107"/>
      <c r="C161" s="109"/>
    </row>
    <row r="162" spans="1:3">
      <c r="A162" s="107"/>
      <c r="B162" s="107"/>
      <c r="C162" s="109"/>
    </row>
    <row r="163" spans="1:3">
      <c r="A163" s="107"/>
      <c r="B163" s="107"/>
      <c r="C163" s="109"/>
    </row>
    <row r="164" spans="1:3">
      <c r="A164" s="107"/>
      <c r="B164" s="107"/>
      <c r="C164" s="109"/>
    </row>
    <row r="165" spans="1:3">
      <c r="A165" s="107"/>
      <c r="B165" s="107"/>
      <c r="C165" s="109"/>
    </row>
    <row r="166" spans="1:3">
      <c r="A166" s="107"/>
      <c r="B166" s="107"/>
      <c r="C166" s="109"/>
    </row>
    <row r="167" spans="1:3">
      <c r="A167" s="107"/>
      <c r="B167" s="107"/>
      <c r="C167" s="109"/>
    </row>
    <row r="168" spans="1:3">
      <c r="A168" s="107"/>
      <c r="B168" s="107"/>
      <c r="C168" s="109"/>
    </row>
    <row r="169" spans="1:3">
      <c r="A169" s="107"/>
      <c r="B169" s="107"/>
      <c r="C169" s="109"/>
    </row>
    <row r="170" spans="1:3">
      <c r="A170" s="107"/>
      <c r="B170" s="107"/>
      <c r="C170" s="109"/>
    </row>
    <row r="171" spans="1:3">
      <c r="A171" s="107"/>
      <c r="B171" s="107"/>
      <c r="C171" s="109"/>
    </row>
    <row r="172" spans="1:3">
      <c r="A172" s="107"/>
      <c r="B172" s="107"/>
      <c r="C172" s="109"/>
    </row>
    <row r="173" spans="1:3">
      <c r="A173" s="107"/>
      <c r="B173" s="107"/>
      <c r="C173" s="109"/>
    </row>
    <row r="174" spans="1:3">
      <c r="A174" s="107"/>
      <c r="B174" s="107"/>
      <c r="C174" s="109"/>
    </row>
    <row r="175" spans="1:3">
      <c r="A175" s="107"/>
      <c r="B175" s="107"/>
      <c r="C175" s="109"/>
    </row>
    <row r="176" spans="1:3">
      <c r="A176" s="107"/>
      <c r="B176" s="107"/>
      <c r="C176" s="109"/>
    </row>
    <row r="177" spans="1:3">
      <c r="A177" s="107"/>
      <c r="B177" s="107"/>
      <c r="C177" s="109"/>
    </row>
    <row r="178" spans="1:3">
      <c r="A178" s="107"/>
      <c r="B178" s="107"/>
      <c r="C178" s="109"/>
    </row>
    <row r="179" spans="1:3">
      <c r="A179" s="107"/>
      <c r="B179" s="107"/>
      <c r="C179" s="109"/>
    </row>
    <row r="180" spans="1:3">
      <c r="A180" s="107"/>
      <c r="B180" s="107"/>
      <c r="C180" s="109"/>
    </row>
    <row r="181" spans="1:3">
      <c r="A181" s="107"/>
      <c r="B181" s="107"/>
      <c r="C181" s="109"/>
    </row>
    <row r="182" spans="1:3">
      <c r="A182" s="107"/>
      <c r="B182" s="107"/>
      <c r="C182" s="109"/>
    </row>
    <row r="183" spans="1:3">
      <c r="A183" s="107"/>
      <c r="B183" s="107"/>
      <c r="C183" s="109"/>
    </row>
    <row r="184" spans="1:3">
      <c r="A184" s="107"/>
      <c r="B184" s="107"/>
      <c r="C184" s="109"/>
    </row>
    <row r="185" spans="1:3">
      <c r="A185" s="107"/>
      <c r="B185" s="107"/>
      <c r="C185" s="109"/>
    </row>
    <row r="186" spans="1:3">
      <c r="A186" s="107"/>
      <c r="B186" s="107"/>
      <c r="C186" s="109"/>
    </row>
    <row r="187" spans="1:3">
      <c r="A187" s="107"/>
      <c r="B187" s="107"/>
      <c r="C187" s="109"/>
    </row>
    <row r="188" spans="1:3">
      <c r="A188" s="107"/>
      <c r="B188" s="107"/>
      <c r="C188" s="109"/>
    </row>
    <row r="189" spans="1:3">
      <c r="A189" s="107"/>
      <c r="B189" s="107"/>
      <c r="C189" s="109"/>
    </row>
    <row r="190" spans="1:3">
      <c r="A190" s="107"/>
      <c r="B190" s="107"/>
      <c r="C190" s="109"/>
    </row>
    <row r="191" spans="1:3">
      <c r="A191" s="107"/>
      <c r="B191" s="107"/>
      <c r="C191" s="109"/>
    </row>
    <row r="192" spans="1:3">
      <c r="A192" s="107"/>
      <c r="B192" s="107"/>
      <c r="C192" s="109"/>
    </row>
    <row r="193" spans="1:3">
      <c r="A193" s="107"/>
      <c r="B193" s="107"/>
      <c r="C193" s="109"/>
    </row>
    <row r="194" spans="1:3">
      <c r="A194" s="107"/>
      <c r="B194" s="107"/>
      <c r="C194" s="109"/>
    </row>
    <row r="195" spans="1:3">
      <c r="A195" s="107"/>
      <c r="B195" s="107"/>
      <c r="C195" s="109"/>
    </row>
    <row r="196" spans="1:3">
      <c r="A196" s="107"/>
      <c r="B196" s="107"/>
      <c r="C196" s="109"/>
    </row>
    <row r="197" spans="1:3">
      <c r="A197" s="107"/>
      <c r="B197" s="107"/>
      <c r="C197" s="109"/>
    </row>
    <row r="198" spans="1:3">
      <c r="A198" s="107"/>
      <c r="B198" s="107"/>
      <c r="C198" s="109"/>
    </row>
    <row r="199" spans="1:3">
      <c r="A199" s="107"/>
      <c r="B199" s="107"/>
      <c r="C199" s="109"/>
    </row>
    <row r="200" spans="1:3">
      <c r="A200" s="107"/>
      <c r="B200" s="107"/>
      <c r="C200" s="109"/>
    </row>
    <row r="201" spans="1:3">
      <c r="A201" s="107"/>
      <c r="B201" s="107"/>
      <c r="C201" s="109"/>
    </row>
    <row r="202" spans="1:3">
      <c r="A202" s="107"/>
      <c r="B202" s="107"/>
      <c r="C202" s="109"/>
    </row>
    <row r="203" spans="1:3">
      <c r="A203" s="107"/>
      <c r="B203" s="107"/>
      <c r="C203" s="109"/>
    </row>
    <row r="204" spans="1:3">
      <c r="A204" s="107"/>
      <c r="B204" s="107"/>
      <c r="C204" s="109"/>
    </row>
    <row r="205" spans="1:3">
      <c r="A205" s="107"/>
      <c r="B205" s="107"/>
      <c r="C205" s="109"/>
    </row>
    <row r="206" spans="1:3">
      <c r="A206" s="107"/>
      <c r="B206" s="107"/>
      <c r="C206" s="109"/>
    </row>
    <row r="207" spans="1:3">
      <c r="A207" s="107"/>
      <c r="B207" s="107"/>
      <c r="C207" s="109"/>
    </row>
    <row r="208" spans="1:3">
      <c r="A208" s="107"/>
      <c r="B208" s="107"/>
      <c r="C208" s="109"/>
    </row>
    <row r="209" spans="1:3">
      <c r="A209" s="107"/>
      <c r="B209" s="107"/>
      <c r="C209" s="109"/>
    </row>
    <row r="210" spans="1:3">
      <c r="A210" s="107"/>
      <c r="B210" s="107"/>
      <c r="C210" s="109"/>
    </row>
    <row r="211" spans="1:3">
      <c r="A211" s="107"/>
      <c r="B211" s="107"/>
      <c r="C211" s="109"/>
    </row>
    <row r="212" spans="1:3">
      <c r="A212" s="107"/>
      <c r="B212" s="107"/>
      <c r="C212" s="109"/>
    </row>
    <row r="213" spans="1:3">
      <c r="A213" s="107"/>
      <c r="B213" s="107"/>
      <c r="C213" s="109"/>
    </row>
    <row r="214" spans="1:3">
      <c r="A214" s="107"/>
      <c r="B214" s="107"/>
      <c r="C214" s="109"/>
    </row>
    <row r="215" spans="1:3">
      <c r="A215" s="107"/>
      <c r="B215" s="107"/>
      <c r="C215" s="109"/>
    </row>
    <row r="216" spans="1:3">
      <c r="A216" s="107"/>
      <c r="B216" s="107"/>
      <c r="C216" s="109"/>
    </row>
    <row r="217" spans="1:3">
      <c r="A217" s="107"/>
      <c r="B217" s="107"/>
      <c r="C217" s="109"/>
    </row>
    <row r="218" spans="1:3">
      <c r="A218" s="107"/>
      <c r="B218" s="107"/>
      <c r="C218" s="109"/>
    </row>
    <row r="219" spans="1:3">
      <c r="A219" s="107"/>
      <c r="B219" s="107"/>
      <c r="C219" s="109"/>
    </row>
    <row r="220" spans="1:3">
      <c r="A220" s="107"/>
      <c r="B220" s="107"/>
      <c r="C220" s="109"/>
    </row>
    <row r="221" spans="1:3">
      <c r="A221" s="107"/>
      <c r="B221" s="107"/>
      <c r="C221" s="109"/>
    </row>
    <row r="222" spans="1:3">
      <c r="A222" s="107"/>
      <c r="B222" s="107"/>
      <c r="C222" s="109"/>
    </row>
    <row r="223" spans="1:3">
      <c r="A223" s="107"/>
      <c r="B223" s="107"/>
      <c r="C223" s="109"/>
    </row>
    <row r="224" spans="1:3">
      <c r="A224" s="107"/>
      <c r="B224" s="107"/>
      <c r="C224" s="109"/>
    </row>
    <row r="225" spans="1:3">
      <c r="A225" s="107"/>
      <c r="B225" s="107"/>
      <c r="C225" s="109"/>
    </row>
    <row r="226" spans="1:3">
      <c r="A226" s="107"/>
      <c r="B226" s="107"/>
      <c r="C226" s="109"/>
    </row>
    <row r="227" spans="1:3">
      <c r="A227" s="107"/>
      <c r="B227" s="107"/>
      <c r="C227" s="109"/>
    </row>
    <row r="228" spans="1:3">
      <c r="A228" s="107"/>
      <c r="B228" s="107"/>
      <c r="C228" s="109"/>
    </row>
    <row r="229" spans="1:3">
      <c r="A229" s="107"/>
      <c r="B229" s="107"/>
      <c r="C229" s="109"/>
    </row>
    <row r="230" spans="1:3">
      <c r="A230" s="107"/>
      <c r="B230" s="107"/>
      <c r="C230" s="109"/>
    </row>
    <row r="231" spans="1:3">
      <c r="A231" s="107"/>
      <c r="B231" s="107"/>
      <c r="C231" s="109"/>
    </row>
    <row r="232" spans="1:3">
      <c r="A232" s="107"/>
      <c r="B232" s="107"/>
      <c r="C232" s="109"/>
    </row>
    <row r="233" spans="1:3">
      <c r="A233" s="107"/>
      <c r="B233" s="107"/>
      <c r="C233" s="109"/>
    </row>
    <row r="234" spans="1:3">
      <c r="A234" s="107"/>
      <c r="B234" s="107"/>
      <c r="C234" s="109"/>
    </row>
    <row r="235" spans="1:3">
      <c r="A235" s="107"/>
      <c r="B235" s="107"/>
      <c r="C235" s="109"/>
    </row>
    <row r="236" spans="1:3">
      <c r="A236" s="107"/>
      <c r="B236" s="107"/>
      <c r="C236" s="109"/>
    </row>
    <row r="237" spans="1:3">
      <c r="A237" s="107"/>
      <c r="B237" s="107"/>
      <c r="C237" s="109"/>
    </row>
    <row r="238" spans="1:3">
      <c r="A238" s="107"/>
      <c r="B238" s="107"/>
      <c r="C238" s="109"/>
    </row>
    <row r="239" spans="1:3">
      <c r="A239" s="107"/>
      <c r="B239" s="107"/>
      <c r="C239" s="109"/>
    </row>
    <row r="240" spans="1:3">
      <c r="A240" s="107"/>
      <c r="B240" s="107"/>
      <c r="C240" s="109"/>
    </row>
    <row r="241" spans="1:3">
      <c r="A241" s="107"/>
      <c r="B241" s="107"/>
      <c r="C241" s="109"/>
    </row>
    <row r="242" spans="1:3">
      <c r="A242" s="107"/>
      <c r="B242" s="107"/>
      <c r="C242" s="109"/>
    </row>
    <row r="243" spans="1:3">
      <c r="A243" s="107"/>
      <c r="B243" s="107"/>
      <c r="C243" s="109"/>
    </row>
    <row r="244" spans="1:3">
      <c r="A244" s="107"/>
      <c r="B244" s="107"/>
      <c r="C244" s="109"/>
    </row>
    <row r="245" spans="1:3">
      <c r="A245" s="107"/>
      <c r="B245" s="107"/>
      <c r="C245" s="109"/>
    </row>
    <row r="246" spans="1:3">
      <c r="A246" s="107"/>
      <c r="B246" s="107"/>
      <c r="C246" s="109"/>
    </row>
    <row r="247" spans="1:3">
      <c r="A247" s="107"/>
      <c r="B247" s="107"/>
      <c r="C247" s="109"/>
    </row>
    <row r="248" spans="1:3">
      <c r="A248" s="107"/>
      <c r="B248" s="107"/>
      <c r="C248" s="109"/>
    </row>
    <row r="249" spans="1:3">
      <c r="A249" s="107"/>
      <c r="B249" s="107"/>
      <c r="C249" s="109"/>
    </row>
    <row r="250" spans="1:3">
      <c r="A250" s="107"/>
      <c r="B250" s="107"/>
      <c r="C250" s="109"/>
    </row>
    <row r="251" spans="1:3">
      <c r="A251" s="107"/>
      <c r="B251" s="107"/>
      <c r="C251" s="109"/>
    </row>
    <row r="252" spans="1:3">
      <c r="A252" s="107"/>
      <c r="B252" s="107"/>
      <c r="C252" s="109"/>
    </row>
    <row r="253" spans="1:3">
      <c r="A253" s="107"/>
      <c r="B253" s="107"/>
      <c r="C253" s="109"/>
    </row>
    <row r="254" spans="1:3">
      <c r="A254" s="107"/>
      <c r="B254" s="107"/>
      <c r="C254" s="109"/>
    </row>
    <row r="255" spans="1:3">
      <c r="A255" s="107"/>
      <c r="B255" s="107"/>
      <c r="C255" s="109"/>
    </row>
    <row r="256" spans="1:3">
      <c r="A256" s="107"/>
      <c r="B256" s="107"/>
      <c r="C256" s="109"/>
    </row>
    <row r="257" spans="1:3">
      <c r="A257" s="107"/>
      <c r="B257" s="107"/>
      <c r="C257" s="109"/>
    </row>
    <row r="258" spans="1:3">
      <c r="A258" s="107"/>
      <c r="B258" s="107"/>
      <c r="C258" s="109"/>
    </row>
    <row r="259" spans="1:3">
      <c r="A259" s="107"/>
      <c r="B259" s="107"/>
      <c r="C259" s="109"/>
    </row>
    <row r="260" spans="1:3">
      <c r="A260" s="107"/>
      <c r="B260" s="107"/>
      <c r="C260" s="109"/>
    </row>
    <row r="261" spans="1:3">
      <c r="A261" s="107"/>
      <c r="B261" s="107"/>
      <c r="C261" s="109"/>
    </row>
    <row r="262" spans="1:3">
      <c r="A262" s="107"/>
      <c r="B262" s="107"/>
      <c r="C262" s="109"/>
    </row>
    <row r="263" spans="1:3">
      <c r="A263" s="107"/>
      <c r="B263" s="107"/>
      <c r="C263" s="109"/>
    </row>
    <row r="264" spans="1:3">
      <c r="A264" s="107"/>
      <c r="B264" s="107"/>
      <c r="C264" s="109"/>
    </row>
    <row r="265" spans="1:3">
      <c r="A265" s="107"/>
      <c r="B265" s="107"/>
      <c r="C265" s="109"/>
    </row>
    <row r="266" spans="1:3">
      <c r="A266" s="107"/>
      <c r="B266" s="107"/>
      <c r="C266" s="109"/>
    </row>
    <row r="267" spans="1:3">
      <c r="A267" s="107"/>
      <c r="B267" s="107"/>
      <c r="C267" s="109"/>
    </row>
    <row r="268" spans="1:3">
      <c r="A268" s="107"/>
      <c r="B268" s="107"/>
      <c r="C268" s="109"/>
    </row>
    <row r="269" spans="1:3">
      <c r="A269" s="107"/>
      <c r="B269" s="107"/>
      <c r="C269" s="109"/>
    </row>
    <row r="270" spans="1:3">
      <c r="A270" s="107"/>
      <c r="B270" s="107"/>
      <c r="C270" s="109"/>
    </row>
    <row r="271" spans="1:3">
      <c r="A271" s="107"/>
      <c r="B271" s="107"/>
      <c r="C271" s="109"/>
    </row>
    <row r="272" spans="1:3">
      <c r="A272" s="107"/>
      <c r="B272" s="107"/>
      <c r="C272" s="109"/>
    </row>
    <row r="273" spans="1:3">
      <c r="A273" s="107"/>
      <c r="B273" s="107"/>
      <c r="C273" s="109"/>
    </row>
    <row r="274" spans="1:3">
      <c r="A274" s="107"/>
      <c r="B274" s="107"/>
      <c r="C274" s="109"/>
    </row>
    <row r="275" spans="1:3">
      <c r="A275" s="107"/>
      <c r="B275" s="107"/>
      <c r="C275" s="109"/>
    </row>
    <row r="276" spans="1:3">
      <c r="A276" s="107"/>
      <c r="B276" s="107"/>
      <c r="C276" s="109"/>
    </row>
    <row r="277" spans="1:3">
      <c r="A277" s="107"/>
      <c r="B277" s="107"/>
      <c r="C277" s="109"/>
    </row>
    <row r="278" spans="1:3">
      <c r="A278" s="107"/>
      <c r="B278" s="107"/>
      <c r="C278" s="109"/>
    </row>
    <row r="279" spans="1:3">
      <c r="A279" s="107"/>
      <c r="B279" s="107"/>
      <c r="C279" s="109"/>
    </row>
    <row r="280" spans="1:3">
      <c r="A280" s="107"/>
      <c r="B280" s="107"/>
      <c r="C280" s="109"/>
    </row>
    <row r="281" spans="1:3">
      <c r="A281" s="107"/>
      <c r="B281" s="107"/>
      <c r="C281" s="109"/>
    </row>
    <row r="282" spans="1:3">
      <c r="A282" s="107"/>
      <c r="B282" s="107"/>
      <c r="C282" s="109"/>
    </row>
    <row r="283" spans="1:3">
      <c r="A283" s="107"/>
      <c r="B283" s="107"/>
      <c r="C283" s="109"/>
    </row>
    <row r="284" spans="1:3">
      <c r="A284" s="107"/>
      <c r="B284" s="107"/>
      <c r="C284" s="109"/>
    </row>
    <row r="285" spans="1:3">
      <c r="A285" s="107"/>
      <c r="B285" s="107"/>
      <c r="C285" s="109"/>
    </row>
    <row r="286" spans="1:3">
      <c r="A286" s="107"/>
      <c r="B286" s="107"/>
      <c r="C286" s="109"/>
    </row>
    <row r="287" spans="1:3">
      <c r="A287" s="107"/>
      <c r="B287" s="107"/>
      <c r="C287" s="109"/>
    </row>
    <row r="288" spans="1:3">
      <c r="A288" s="107"/>
      <c r="B288" s="107"/>
      <c r="C288" s="109"/>
    </row>
    <row r="289" spans="1:3">
      <c r="A289" s="107"/>
      <c r="B289" s="107"/>
      <c r="C289" s="109"/>
    </row>
    <row r="290" spans="1:3">
      <c r="A290" s="107"/>
      <c r="B290" s="107"/>
      <c r="C290" s="109"/>
    </row>
    <row r="291" spans="1:3">
      <c r="A291" s="107"/>
      <c r="B291" s="107"/>
      <c r="C291" s="109"/>
    </row>
    <row r="292" spans="1:3">
      <c r="A292" s="107"/>
      <c r="B292" s="107"/>
      <c r="C292" s="109"/>
    </row>
    <row r="293" spans="1:3">
      <c r="A293" s="107"/>
      <c r="B293" s="107"/>
      <c r="C293" s="109"/>
    </row>
    <row r="294" spans="1:3">
      <c r="A294" s="107"/>
      <c r="B294" s="107"/>
      <c r="C294" s="109"/>
    </row>
    <row r="295" spans="1:3">
      <c r="A295" s="107"/>
      <c r="B295" s="107"/>
      <c r="C295" s="109"/>
    </row>
    <row r="296" spans="1:3">
      <c r="A296" s="107"/>
      <c r="B296" s="107"/>
      <c r="C296" s="109"/>
    </row>
    <row r="297" spans="1:3">
      <c r="A297" s="107"/>
      <c r="B297" s="107"/>
      <c r="C297" s="109"/>
    </row>
    <row r="298" spans="1:3">
      <c r="A298" s="107"/>
      <c r="B298" s="107"/>
      <c r="C298" s="109"/>
    </row>
    <row r="299" spans="1:3">
      <c r="A299" s="107"/>
      <c r="B299" s="107"/>
      <c r="C299" s="109"/>
    </row>
    <row r="300" spans="1:3">
      <c r="A300" s="107"/>
      <c r="B300" s="107"/>
      <c r="C300" s="109"/>
    </row>
    <row r="301" spans="1:3">
      <c r="A301" s="107"/>
      <c r="B301" s="107"/>
      <c r="C301" s="109"/>
    </row>
    <row r="302" spans="1:3">
      <c r="A302" s="107"/>
      <c r="B302" s="107"/>
      <c r="C302" s="109"/>
    </row>
    <row r="303" spans="1:3">
      <c r="A303" s="107"/>
      <c r="B303" s="107"/>
      <c r="C303" s="109"/>
    </row>
    <row r="304" spans="1:3">
      <c r="A304" s="107"/>
      <c r="B304" s="107"/>
      <c r="C304" s="109"/>
    </row>
    <row r="305" spans="1:3">
      <c r="A305" s="107"/>
      <c r="B305" s="107"/>
      <c r="C305" s="109"/>
    </row>
    <row r="306" spans="1:3">
      <c r="A306" s="107"/>
      <c r="B306" s="107"/>
      <c r="C306" s="109"/>
    </row>
    <row r="307" spans="1:3">
      <c r="A307" s="107"/>
      <c r="B307" s="107"/>
      <c r="C307" s="109"/>
    </row>
    <row r="308" spans="1:3">
      <c r="A308" s="107"/>
      <c r="B308" s="107"/>
      <c r="C308" s="109"/>
    </row>
    <row r="309" spans="1:3">
      <c r="A309" s="107"/>
      <c r="B309" s="107"/>
      <c r="C309" s="109"/>
    </row>
    <row r="310" spans="1:3">
      <c r="A310" s="107"/>
      <c r="B310" s="107"/>
      <c r="C310" s="109"/>
    </row>
    <row r="311" spans="1:3">
      <c r="A311" s="107"/>
      <c r="B311" s="107"/>
      <c r="C311" s="109"/>
    </row>
    <row r="312" spans="1:3">
      <c r="A312" s="107"/>
      <c r="B312" s="107"/>
      <c r="C312" s="109"/>
    </row>
    <row r="313" spans="1:3">
      <c r="A313" s="107"/>
      <c r="B313" s="107"/>
      <c r="C313" s="109"/>
    </row>
    <row r="314" spans="1:3">
      <c r="A314" s="107"/>
      <c r="B314" s="107"/>
      <c r="C314" s="109"/>
    </row>
    <row r="315" spans="1:3">
      <c r="A315" s="107"/>
      <c r="B315" s="107"/>
      <c r="C315" s="109"/>
    </row>
    <row r="316" spans="1:3">
      <c r="A316" s="107"/>
      <c r="B316" s="107"/>
      <c r="C316" s="109"/>
    </row>
    <row r="317" spans="1:3">
      <c r="A317" s="107"/>
      <c r="B317" s="107"/>
      <c r="C317" s="109"/>
    </row>
    <row r="318" spans="1:3">
      <c r="A318" s="107"/>
      <c r="B318" s="107"/>
      <c r="C318" s="109"/>
    </row>
    <row r="319" spans="1:3">
      <c r="A319" s="107"/>
      <c r="B319" s="107"/>
      <c r="C319" s="109"/>
    </row>
    <row r="320" spans="1:3">
      <c r="A320" s="107"/>
      <c r="B320" s="107"/>
      <c r="C320" s="109"/>
    </row>
    <row r="321" spans="1:3">
      <c r="A321" s="107"/>
      <c r="B321" s="107"/>
      <c r="C321" s="109"/>
    </row>
    <row r="322" spans="1:3">
      <c r="A322" s="107"/>
      <c r="B322" s="107"/>
      <c r="C322" s="109"/>
    </row>
    <row r="323" spans="1:3">
      <c r="A323" s="107"/>
      <c r="B323" s="107"/>
      <c r="C323" s="109"/>
    </row>
    <row r="324" spans="1:3">
      <c r="A324" s="107"/>
      <c r="B324" s="107"/>
      <c r="C324" s="109"/>
    </row>
    <row r="325" spans="1:3">
      <c r="A325" s="107"/>
      <c r="B325" s="107"/>
      <c r="C325" s="109"/>
    </row>
    <row r="326" spans="1:3">
      <c r="A326" s="107"/>
      <c r="B326" s="107"/>
      <c r="C326" s="109"/>
    </row>
    <row r="327" spans="1:3">
      <c r="A327" s="107"/>
      <c r="B327" s="107"/>
      <c r="C327" s="109"/>
    </row>
    <row r="328" spans="1:3">
      <c r="A328" s="107"/>
      <c r="B328" s="107"/>
      <c r="C328" s="109"/>
    </row>
    <row r="329" spans="1:3">
      <c r="A329" s="107"/>
      <c r="B329" s="107"/>
      <c r="C329" s="109"/>
    </row>
    <row r="330" spans="1:3">
      <c r="A330" s="107"/>
      <c r="B330" s="107"/>
      <c r="C330" s="109"/>
    </row>
    <row r="331" spans="1:3">
      <c r="A331" s="107"/>
      <c r="B331" s="107"/>
      <c r="C331" s="109"/>
    </row>
    <row r="332" spans="1:3">
      <c r="A332" s="107"/>
      <c r="B332" s="107"/>
      <c r="C332" s="109"/>
    </row>
    <row r="333" spans="1:3">
      <c r="A333" s="107"/>
      <c r="B333" s="107"/>
      <c r="C333" s="109"/>
    </row>
    <row r="334" spans="1:3">
      <c r="A334" s="107"/>
      <c r="B334" s="107"/>
      <c r="C334" s="109"/>
    </row>
    <row r="335" spans="1:3">
      <c r="A335" s="107"/>
      <c r="B335" s="107"/>
      <c r="C335" s="109"/>
    </row>
    <row r="336" spans="1:3">
      <c r="A336" s="107"/>
      <c r="B336" s="107"/>
      <c r="C336" s="109"/>
    </row>
    <row r="337" spans="1:3">
      <c r="A337" s="107"/>
      <c r="B337" s="107"/>
      <c r="C337" s="109"/>
    </row>
    <row r="338" spans="1:3">
      <c r="A338" s="107"/>
      <c r="B338" s="107"/>
      <c r="C338" s="109"/>
    </row>
    <row r="339" spans="1:3">
      <c r="A339" s="107"/>
      <c r="B339" s="107"/>
      <c r="C339" s="109"/>
    </row>
    <row r="340" spans="1:3">
      <c r="A340" s="107"/>
      <c r="B340" s="107"/>
      <c r="C340" s="109"/>
    </row>
    <row r="341" spans="1:3">
      <c r="A341" s="107"/>
      <c r="B341" s="107"/>
      <c r="C341" s="109"/>
    </row>
    <row r="342" spans="1:3">
      <c r="A342" s="107"/>
      <c r="B342" s="107"/>
      <c r="C342" s="109"/>
    </row>
    <row r="343" spans="1:3">
      <c r="A343" s="107"/>
      <c r="B343" s="107"/>
      <c r="C343" s="109"/>
    </row>
    <row r="344" spans="1:3">
      <c r="A344" s="107"/>
      <c r="B344" s="107"/>
      <c r="C344" s="109"/>
    </row>
    <row r="345" spans="1:3">
      <c r="A345" s="107"/>
      <c r="B345" s="107"/>
      <c r="C345" s="109"/>
    </row>
    <row r="346" spans="1:3">
      <c r="A346" s="107"/>
      <c r="B346" s="107"/>
      <c r="C346" s="109"/>
    </row>
    <row r="347" spans="1:3">
      <c r="A347" s="107"/>
      <c r="B347" s="107"/>
      <c r="C347" s="109"/>
    </row>
    <row r="348" spans="1:3">
      <c r="A348" s="107"/>
      <c r="B348" s="107"/>
      <c r="C348" s="109"/>
    </row>
    <row r="349" spans="1:3">
      <c r="A349" s="107"/>
      <c r="B349" s="107"/>
      <c r="C349" s="109"/>
    </row>
    <row r="350" spans="1:3">
      <c r="A350" s="107"/>
      <c r="B350" s="107"/>
      <c r="C350" s="109"/>
    </row>
    <row r="351" spans="1:3">
      <c r="A351" s="107"/>
      <c r="B351" s="107"/>
      <c r="C351" s="109"/>
    </row>
    <row r="352" spans="1:3">
      <c r="A352" s="107"/>
      <c r="B352" s="107"/>
      <c r="C352" s="109"/>
    </row>
    <row r="353" spans="1:3">
      <c r="A353" s="107"/>
      <c r="B353" s="107"/>
      <c r="C353" s="109"/>
    </row>
    <row r="354" spans="1:3">
      <c r="A354" s="107"/>
      <c r="B354" s="107"/>
      <c r="C354" s="109"/>
    </row>
    <row r="355" spans="1:3">
      <c r="A355" s="107"/>
      <c r="B355" s="107"/>
      <c r="C355" s="109"/>
    </row>
    <row r="356" spans="1:3">
      <c r="A356" s="107"/>
      <c r="B356" s="107"/>
      <c r="C356" s="109"/>
    </row>
    <row r="357" spans="1:3">
      <c r="A357" s="107"/>
      <c r="B357" s="107"/>
      <c r="C357" s="109"/>
    </row>
    <row r="358" spans="1:3">
      <c r="A358" s="107"/>
      <c r="B358" s="107"/>
      <c r="C358" s="109"/>
    </row>
    <row r="359" spans="1:3">
      <c r="A359" s="107"/>
      <c r="B359" s="107"/>
      <c r="C359" s="109"/>
    </row>
    <row r="360" spans="1:3">
      <c r="A360" s="107"/>
      <c r="B360" s="107"/>
      <c r="C360" s="109"/>
    </row>
    <row r="361" spans="1:3">
      <c r="A361" s="107"/>
      <c r="B361" s="107"/>
      <c r="C361" s="109"/>
    </row>
    <row r="362" spans="1:3">
      <c r="A362" s="107"/>
      <c r="B362" s="107"/>
      <c r="C362" s="109"/>
    </row>
    <row r="363" spans="1:3">
      <c r="A363" s="107"/>
      <c r="B363" s="107"/>
      <c r="C363" s="109"/>
    </row>
    <row r="364" spans="1:3">
      <c r="A364" s="107"/>
      <c r="B364" s="107"/>
      <c r="C364" s="109"/>
    </row>
    <row r="365" spans="1:3">
      <c r="A365" s="107"/>
      <c r="B365" s="107"/>
      <c r="C365" s="109"/>
    </row>
    <row r="366" spans="1:3">
      <c r="A366" s="107"/>
      <c r="B366" s="107"/>
      <c r="C366" s="109"/>
    </row>
    <row r="367" spans="1:3">
      <c r="A367" s="107"/>
      <c r="B367" s="107"/>
      <c r="C367" s="109"/>
    </row>
    <row r="368" spans="1:3">
      <c r="A368" s="107"/>
      <c r="B368" s="107"/>
      <c r="C368" s="109"/>
    </row>
    <row r="369" spans="1:3">
      <c r="A369" s="107"/>
      <c r="B369" s="107"/>
      <c r="C369" s="109"/>
    </row>
    <row r="370" spans="1:3">
      <c r="A370" s="107"/>
      <c r="B370" s="107"/>
      <c r="C370" s="109"/>
    </row>
    <row r="371" spans="1:3">
      <c r="A371" s="107"/>
      <c r="B371" s="107"/>
      <c r="C371" s="109"/>
    </row>
    <row r="372" spans="1:3">
      <c r="A372" s="107"/>
      <c r="B372" s="107"/>
      <c r="C372" s="109"/>
    </row>
    <row r="373" spans="1:3">
      <c r="A373" s="107"/>
      <c r="B373" s="107"/>
      <c r="C373" s="109"/>
    </row>
    <row r="374" spans="1:3">
      <c r="A374" s="107"/>
      <c r="B374" s="107"/>
      <c r="C374" s="109"/>
    </row>
    <row r="375" spans="1:3">
      <c r="A375" s="107"/>
      <c r="B375" s="107"/>
      <c r="C375" s="109"/>
    </row>
    <row r="376" spans="1:3">
      <c r="A376" s="107"/>
      <c r="B376" s="107"/>
      <c r="C376" s="109"/>
    </row>
    <row r="377" spans="1:3">
      <c r="A377" s="107"/>
      <c r="B377" s="107"/>
      <c r="C377" s="109"/>
    </row>
    <row r="378" spans="1:3">
      <c r="A378" s="107"/>
      <c r="B378" s="107"/>
      <c r="C378" s="109"/>
    </row>
    <row r="379" spans="1:3">
      <c r="A379" s="107"/>
      <c r="B379" s="107"/>
      <c r="C379" s="109"/>
    </row>
    <row r="380" spans="1:3">
      <c r="A380" s="107"/>
      <c r="B380" s="107"/>
      <c r="C380" s="109"/>
    </row>
    <row r="381" spans="1:3">
      <c r="A381" s="107"/>
      <c r="B381" s="107"/>
      <c r="C381" s="109"/>
    </row>
    <row r="382" spans="1:3">
      <c r="A382" s="107"/>
      <c r="B382" s="107"/>
      <c r="C382" s="109"/>
    </row>
    <row r="383" spans="1:3">
      <c r="A383" s="107"/>
      <c r="B383" s="107"/>
      <c r="C383" s="109"/>
    </row>
    <row r="384" spans="1:3">
      <c r="A384" s="107"/>
      <c r="B384" s="107"/>
      <c r="C384" s="109"/>
    </row>
    <row r="385" spans="1:3">
      <c r="A385" s="107"/>
      <c r="B385" s="107"/>
      <c r="C385" s="109"/>
    </row>
    <row r="386" spans="1:3">
      <c r="A386" s="107"/>
      <c r="B386" s="107"/>
      <c r="C386" s="109"/>
    </row>
    <row r="387" spans="1:3">
      <c r="A387" s="107"/>
      <c r="B387" s="107"/>
      <c r="C387" s="109"/>
    </row>
    <row r="388" spans="1:3">
      <c r="A388" s="107"/>
      <c r="B388" s="107"/>
      <c r="C388" s="109"/>
    </row>
    <row r="389" spans="1:3">
      <c r="A389" s="107"/>
      <c r="B389" s="107"/>
      <c r="C389" s="109"/>
    </row>
    <row r="390" spans="1:3">
      <c r="A390" s="107"/>
      <c r="B390" s="107"/>
      <c r="C390" s="109"/>
    </row>
    <row r="391" spans="1:3">
      <c r="A391" s="107"/>
      <c r="B391" s="107"/>
      <c r="C391" s="109"/>
    </row>
    <row r="392" spans="1:3">
      <c r="A392" s="107"/>
      <c r="B392" s="107"/>
      <c r="C392" s="109"/>
    </row>
    <row r="393" spans="1:3">
      <c r="A393" s="107"/>
      <c r="B393" s="107"/>
      <c r="C393" s="109"/>
    </row>
    <row r="394" spans="1:3">
      <c r="A394" s="107"/>
      <c r="B394" s="107"/>
      <c r="C394" s="109"/>
    </row>
    <row r="395" spans="1:3">
      <c r="A395" s="107"/>
      <c r="B395" s="107"/>
      <c r="C395" s="109"/>
    </row>
    <row r="396" spans="1:3">
      <c r="A396" s="107"/>
      <c r="B396" s="107"/>
      <c r="C396" s="109"/>
    </row>
    <row r="397" spans="1:3">
      <c r="A397" s="107"/>
      <c r="B397" s="107"/>
      <c r="C397" s="109"/>
    </row>
    <row r="398" spans="1:3">
      <c r="A398" s="107"/>
      <c r="B398" s="107"/>
      <c r="C398" s="109"/>
    </row>
    <row r="399" spans="1:3">
      <c r="A399" s="107"/>
      <c r="B399" s="107"/>
      <c r="C399" s="109"/>
    </row>
    <row r="400" spans="1:3">
      <c r="A400" s="107"/>
      <c r="B400" s="107"/>
      <c r="C400" s="109"/>
    </row>
    <row r="401" spans="1:3">
      <c r="A401" s="107"/>
      <c r="B401" s="107"/>
      <c r="C401" s="109"/>
    </row>
    <row r="402" spans="1:3">
      <c r="A402" s="107"/>
      <c r="B402" s="107"/>
      <c r="C402" s="109"/>
    </row>
    <row r="403" spans="1:3">
      <c r="A403" s="107"/>
      <c r="B403" s="107"/>
      <c r="C403" s="109"/>
    </row>
    <row r="404" spans="1:3">
      <c r="A404" s="107"/>
      <c r="B404" s="107"/>
      <c r="C404" s="109"/>
    </row>
    <row r="405" spans="1:3">
      <c r="A405" s="107"/>
      <c r="B405" s="107"/>
      <c r="C405" s="109"/>
    </row>
    <row r="406" spans="1:3">
      <c r="A406" s="107"/>
      <c r="B406" s="107"/>
      <c r="C406" s="109"/>
    </row>
    <row r="407" spans="1:3">
      <c r="A407" s="107"/>
      <c r="B407" s="107"/>
      <c r="C407" s="109"/>
    </row>
    <row r="408" spans="1:3">
      <c r="A408" s="107"/>
      <c r="B408" s="107"/>
      <c r="C408" s="109"/>
    </row>
    <row r="409" spans="1:3">
      <c r="A409" s="107"/>
      <c r="B409" s="107"/>
      <c r="C409" s="109"/>
    </row>
    <row r="410" spans="1:3">
      <c r="A410" s="107"/>
      <c r="B410" s="107"/>
      <c r="C410" s="109"/>
    </row>
    <row r="411" spans="1:3">
      <c r="A411" s="107"/>
      <c r="B411" s="107"/>
      <c r="C411" s="109"/>
    </row>
    <row r="412" spans="1:3">
      <c r="A412" s="107"/>
      <c r="B412" s="107"/>
      <c r="C412" s="109"/>
    </row>
    <row r="413" spans="1:3">
      <c r="A413" s="107"/>
      <c r="B413" s="107"/>
      <c r="C413" s="109"/>
    </row>
    <row r="414" spans="1:3">
      <c r="A414" s="107"/>
      <c r="B414" s="107"/>
      <c r="C414" s="109"/>
    </row>
    <row r="415" spans="1:3">
      <c r="A415" s="107"/>
      <c r="B415" s="107"/>
      <c r="C415" s="109"/>
    </row>
    <row r="416" spans="1:3">
      <c r="A416" s="107"/>
      <c r="B416" s="107"/>
      <c r="C416" s="109"/>
    </row>
    <row r="417" spans="1:3">
      <c r="A417" s="107"/>
      <c r="B417" s="107"/>
      <c r="C417" s="109"/>
    </row>
    <row r="418" spans="1:3">
      <c r="A418" s="107"/>
      <c r="B418" s="107"/>
      <c r="C418" s="109"/>
    </row>
    <row r="419" spans="1:3">
      <c r="A419" s="107"/>
      <c r="B419" s="107"/>
      <c r="C419" s="109"/>
    </row>
    <row r="420" spans="1:3">
      <c r="A420" s="107"/>
      <c r="B420" s="107"/>
      <c r="C420" s="109"/>
    </row>
    <row r="421" spans="1:3">
      <c r="A421" s="107"/>
      <c r="B421" s="107"/>
      <c r="C421" s="109"/>
    </row>
    <row r="422" spans="1:3">
      <c r="A422" s="107"/>
      <c r="B422" s="107"/>
      <c r="C422" s="109"/>
    </row>
    <row r="423" spans="1:3">
      <c r="A423" s="107"/>
      <c r="B423" s="107"/>
      <c r="C423" s="109"/>
    </row>
    <row r="424" spans="1:3">
      <c r="A424" s="107"/>
      <c r="B424" s="107"/>
      <c r="C424" s="109"/>
    </row>
    <row r="425" spans="1:3">
      <c r="A425" s="107"/>
      <c r="B425" s="107"/>
      <c r="C425" s="109"/>
    </row>
    <row r="426" spans="1:3">
      <c r="A426" s="107"/>
      <c r="B426" s="107"/>
      <c r="C426" s="109"/>
    </row>
    <row r="427" spans="1:3">
      <c r="A427" s="107"/>
      <c r="B427" s="107"/>
      <c r="C427" s="109"/>
    </row>
    <row r="428" spans="1:3">
      <c r="A428" s="107"/>
      <c r="B428" s="107"/>
      <c r="C428" s="109"/>
    </row>
    <row r="429" spans="1:3">
      <c r="A429" s="107"/>
      <c r="B429" s="107"/>
      <c r="C429" s="109"/>
    </row>
    <row r="430" spans="1:3">
      <c r="A430" s="107"/>
      <c r="B430" s="107"/>
      <c r="C430" s="109"/>
    </row>
    <row r="431" spans="1:3">
      <c r="A431" s="107"/>
      <c r="B431" s="107"/>
      <c r="C431" s="109"/>
    </row>
    <row r="432" spans="1:3">
      <c r="A432" s="107"/>
      <c r="B432" s="107"/>
      <c r="C432" s="109"/>
    </row>
    <row r="433" spans="1:3">
      <c r="A433" s="107"/>
      <c r="B433" s="107"/>
      <c r="C433" s="109"/>
    </row>
    <row r="434" spans="1:3">
      <c r="A434" s="107"/>
      <c r="B434" s="107"/>
      <c r="C434" s="109"/>
    </row>
    <row r="435" spans="1:3">
      <c r="A435" s="107"/>
      <c r="B435" s="107"/>
      <c r="C435" s="109"/>
    </row>
    <row r="436" spans="1:3">
      <c r="A436" s="107"/>
      <c r="B436" s="107"/>
      <c r="C436" s="109"/>
    </row>
    <row r="437" spans="1:3">
      <c r="A437" s="107"/>
      <c r="B437" s="107"/>
      <c r="C437" s="109"/>
    </row>
    <row r="438" spans="1:3">
      <c r="A438" s="107"/>
      <c r="B438" s="107"/>
      <c r="C438" s="109"/>
    </row>
    <row r="439" spans="1:3">
      <c r="A439" s="107"/>
      <c r="B439" s="107"/>
      <c r="C439" s="109"/>
    </row>
    <row r="440" spans="1:3">
      <c r="A440" s="107"/>
      <c r="B440" s="107"/>
      <c r="C440" s="109"/>
    </row>
    <row r="441" spans="1:3">
      <c r="A441" s="107"/>
      <c r="B441" s="107"/>
      <c r="C441" s="109"/>
    </row>
    <row r="442" spans="1:3">
      <c r="A442" s="107"/>
      <c r="B442" s="107"/>
      <c r="C442" s="109"/>
    </row>
    <row r="443" spans="1:3">
      <c r="A443" s="107"/>
      <c r="B443" s="107"/>
      <c r="C443" s="109"/>
    </row>
    <row r="444" spans="1:3">
      <c r="A444" s="107"/>
      <c r="B444" s="107"/>
      <c r="C444" s="109"/>
    </row>
    <row r="445" spans="1:3">
      <c r="A445" s="107"/>
      <c r="B445" s="107"/>
      <c r="C445" s="109"/>
    </row>
    <row r="446" spans="1:3">
      <c r="A446" s="107"/>
      <c r="B446" s="107"/>
      <c r="C446" s="109"/>
    </row>
    <row r="447" spans="1:3">
      <c r="A447" s="107"/>
      <c r="B447" s="107"/>
      <c r="C447" s="109"/>
    </row>
    <row r="448" spans="1:3">
      <c r="A448" s="107"/>
      <c r="B448" s="107"/>
      <c r="C448" s="109"/>
    </row>
    <row r="449" spans="1:3">
      <c r="A449" s="107"/>
      <c r="B449" s="107"/>
      <c r="C449" s="109"/>
    </row>
    <row r="450" spans="1:3">
      <c r="A450" s="107"/>
      <c r="B450" s="107"/>
      <c r="C450" s="109"/>
    </row>
    <row r="451" spans="1:3">
      <c r="A451" s="107"/>
      <c r="B451" s="107"/>
      <c r="C451" s="109"/>
    </row>
    <row r="452" spans="1:3">
      <c r="A452" s="107"/>
      <c r="B452" s="107"/>
      <c r="C452" s="109"/>
    </row>
    <row r="453" spans="1:3">
      <c r="A453" s="107"/>
      <c r="B453" s="107"/>
      <c r="C453" s="109"/>
    </row>
    <row r="454" spans="1:3">
      <c r="A454" s="107"/>
      <c r="B454" s="107"/>
      <c r="C454" s="109"/>
    </row>
    <row r="455" spans="1:3">
      <c r="A455" s="107"/>
      <c r="B455" s="107"/>
      <c r="C455" s="109"/>
    </row>
    <row r="456" spans="1:3">
      <c r="A456" s="107"/>
      <c r="B456" s="107"/>
      <c r="C456" s="109"/>
    </row>
    <row r="457" spans="1:3">
      <c r="A457" s="107"/>
      <c r="B457" s="107"/>
      <c r="C457" s="109"/>
    </row>
    <row r="458" spans="1:3">
      <c r="A458" s="107"/>
      <c r="B458" s="107"/>
      <c r="C458" s="109"/>
    </row>
    <row r="459" spans="1:3">
      <c r="A459" s="107"/>
      <c r="B459" s="107"/>
      <c r="C459" s="109"/>
    </row>
    <row r="460" spans="1:3">
      <c r="A460" s="107"/>
      <c r="B460" s="107"/>
      <c r="C460" s="109"/>
    </row>
    <row r="461" spans="1:3">
      <c r="A461" s="107"/>
      <c r="B461" s="107"/>
      <c r="C461" s="109"/>
    </row>
    <row r="462" spans="1:3">
      <c r="A462" s="107"/>
      <c r="B462" s="107"/>
      <c r="C462" s="109"/>
    </row>
    <row r="463" spans="1:3">
      <c r="A463" s="107"/>
      <c r="B463" s="107"/>
      <c r="C463" s="109"/>
    </row>
    <row r="464" spans="1:3">
      <c r="A464" s="107"/>
      <c r="B464" s="107"/>
      <c r="C464" s="109"/>
    </row>
    <row r="465" spans="1:3">
      <c r="A465" s="107"/>
      <c r="B465" s="107"/>
      <c r="C465" s="109"/>
    </row>
    <row r="466" spans="1:3">
      <c r="A466" s="107"/>
      <c r="B466" s="107"/>
      <c r="C466" s="109"/>
    </row>
    <row r="467" spans="1:3">
      <c r="A467" s="107"/>
      <c r="B467" s="107"/>
      <c r="C467" s="109"/>
    </row>
    <row r="468" spans="1:3">
      <c r="A468" s="107"/>
      <c r="B468" s="107"/>
      <c r="C468" s="109"/>
    </row>
    <row r="469" spans="1:3">
      <c r="A469" s="107"/>
      <c r="B469" s="107"/>
      <c r="C469" s="109"/>
    </row>
    <row r="470" spans="1:3">
      <c r="A470" s="107"/>
      <c r="B470" s="107"/>
      <c r="C470" s="109"/>
    </row>
    <row r="471" spans="1:3">
      <c r="A471" s="107"/>
      <c r="B471" s="107"/>
      <c r="C471" s="109"/>
    </row>
    <row r="472" spans="1:3">
      <c r="A472" s="107"/>
      <c r="B472" s="107"/>
      <c r="C472" s="109"/>
    </row>
    <row r="473" spans="1:3">
      <c r="A473" s="107"/>
      <c r="B473" s="107"/>
      <c r="C473" s="109"/>
    </row>
    <row r="474" spans="1:3">
      <c r="A474" s="107"/>
      <c r="B474" s="107"/>
      <c r="C474" s="109"/>
    </row>
    <row r="475" spans="1:3">
      <c r="A475" s="107"/>
      <c r="B475" s="107"/>
      <c r="C475" s="109"/>
    </row>
    <row r="476" spans="1:3">
      <c r="A476" s="107"/>
      <c r="B476" s="107"/>
      <c r="C476" s="109"/>
    </row>
    <row r="477" spans="1:3">
      <c r="A477" s="107"/>
      <c r="B477" s="107"/>
      <c r="C477" s="109"/>
    </row>
    <row r="478" spans="1:3">
      <c r="A478" s="107"/>
      <c r="B478" s="107"/>
      <c r="C478" s="109"/>
    </row>
    <row r="479" spans="1:3">
      <c r="A479" s="107"/>
      <c r="B479" s="107"/>
      <c r="C479" s="109"/>
    </row>
    <row r="480" spans="1:3">
      <c r="A480" s="107"/>
      <c r="B480" s="107"/>
      <c r="C480" s="109"/>
    </row>
    <row r="481" spans="1:3">
      <c r="A481" s="107"/>
      <c r="B481" s="107"/>
      <c r="C481" s="109"/>
    </row>
    <row r="482" spans="1:3">
      <c r="A482" s="107"/>
      <c r="B482" s="107"/>
      <c r="C482" s="109"/>
    </row>
    <row r="483" spans="1:3">
      <c r="A483" s="107"/>
      <c r="B483" s="107"/>
      <c r="C483" s="109"/>
    </row>
    <row r="484" spans="1:3">
      <c r="A484" s="107"/>
      <c r="B484" s="107"/>
      <c r="C484" s="109"/>
    </row>
    <row r="485" spans="1:3">
      <c r="A485" s="107"/>
      <c r="B485" s="107"/>
      <c r="C485" s="109"/>
    </row>
    <row r="486" spans="1:3">
      <c r="A486" s="107"/>
      <c r="B486" s="107"/>
      <c r="C486" s="109"/>
    </row>
    <row r="487" spans="1:3">
      <c r="A487" s="107"/>
      <c r="B487" s="107"/>
      <c r="C487" s="109"/>
    </row>
    <row r="488" spans="1:3">
      <c r="A488" s="107"/>
      <c r="B488" s="107"/>
      <c r="C488" s="109"/>
    </row>
    <row r="489" spans="1:3">
      <c r="A489" s="107"/>
      <c r="B489" s="107"/>
      <c r="C489" s="109"/>
    </row>
    <row r="490" spans="1:3">
      <c r="A490" s="107"/>
      <c r="B490" s="107"/>
      <c r="C490" s="109"/>
    </row>
    <row r="491" spans="1:3">
      <c r="A491" s="107"/>
      <c r="B491" s="107"/>
      <c r="C491" s="109"/>
    </row>
    <row r="492" spans="1:3">
      <c r="A492" s="107"/>
      <c r="B492" s="107"/>
      <c r="C492" s="109"/>
    </row>
    <row r="493" spans="1:3">
      <c r="A493" s="107"/>
      <c r="B493" s="107"/>
      <c r="C493" s="109"/>
    </row>
    <row r="494" spans="1:3">
      <c r="A494" s="107"/>
      <c r="B494" s="107"/>
      <c r="C494" s="109"/>
    </row>
    <row r="495" spans="1:3">
      <c r="A495" s="107"/>
      <c r="B495" s="107"/>
      <c r="C495" s="109"/>
    </row>
    <row r="496" spans="1:3">
      <c r="A496" s="107"/>
      <c r="B496" s="107"/>
      <c r="C496" s="109"/>
    </row>
    <row r="497" spans="1:3">
      <c r="A497" s="107"/>
      <c r="B497" s="107"/>
      <c r="C497" s="109"/>
    </row>
    <row r="498" spans="1:3">
      <c r="A498" s="107"/>
      <c r="B498" s="107"/>
      <c r="C498" s="109"/>
    </row>
    <row r="499" spans="1:3">
      <c r="A499" s="107"/>
      <c r="B499" s="107"/>
      <c r="C499" s="109"/>
    </row>
    <row r="500" spans="1:3">
      <c r="A500" s="107"/>
      <c r="B500" s="107"/>
      <c r="C500" s="109"/>
    </row>
    <row r="501" spans="1:3">
      <c r="A501" s="107"/>
      <c r="B501" s="107"/>
      <c r="C501" s="109"/>
    </row>
    <row r="502" spans="1:3">
      <c r="A502" s="107"/>
      <c r="B502" s="107"/>
      <c r="C502" s="109"/>
    </row>
    <row r="503" spans="1:3">
      <c r="A503" s="107"/>
      <c r="B503" s="107"/>
      <c r="C503" s="109"/>
    </row>
    <row r="504" spans="1:3">
      <c r="A504" s="107"/>
      <c r="B504" s="107"/>
      <c r="C504" s="109"/>
    </row>
    <row r="505" spans="1:3">
      <c r="A505" s="107"/>
      <c r="B505" s="107"/>
      <c r="C505" s="109"/>
    </row>
    <row r="506" spans="1:3">
      <c r="A506" s="107"/>
      <c r="B506" s="107"/>
      <c r="C506" s="109"/>
    </row>
    <row r="507" spans="1:3">
      <c r="A507" s="107"/>
      <c r="B507" s="107"/>
      <c r="C507" s="109"/>
    </row>
    <row r="508" spans="1:3">
      <c r="A508" s="107"/>
      <c r="B508" s="107"/>
      <c r="C508" s="109"/>
    </row>
    <row r="509" spans="1:3">
      <c r="A509" s="107"/>
      <c r="B509" s="107"/>
      <c r="C509" s="109"/>
    </row>
    <row r="510" spans="1:3">
      <c r="A510" s="107"/>
      <c r="B510" s="107"/>
      <c r="C510" s="109"/>
    </row>
    <row r="511" spans="1:3">
      <c r="A511" s="107"/>
      <c r="B511" s="107"/>
      <c r="C511" s="109"/>
    </row>
    <row r="512" spans="1:3">
      <c r="A512" s="107"/>
      <c r="B512" s="107"/>
      <c r="C512" s="109"/>
    </row>
    <row r="513" spans="1:3">
      <c r="A513" s="107"/>
      <c r="B513" s="107"/>
      <c r="C513" s="109"/>
    </row>
    <row r="514" spans="1:3">
      <c r="A514" s="107"/>
      <c r="B514" s="107"/>
      <c r="C514" s="109"/>
    </row>
    <row r="515" spans="1:3">
      <c r="A515" s="107"/>
      <c r="B515" s="107"/>
      <c r="C515" s="109"/>
    </row>
    <row r="516" spans="1:3">
      <c r="A516" s="107"/>
      <c r="B516" s="107"/>
      <c r="C516" s="109"/>
    </row>
    <row r="517" spans="1:3">
      <c r="A517" s="107"/>
      <c r="B517" s="107"/>
      <c r="C517" s="109"/>
    </row>
    <row r="518" spans="1:3">
      <c r="A518" s="107"/>
      <c r="B518" s="107"/>
      <c r="C518" s="109"/>
    </row>
    <row r="519" spans="1:3">
      <c r="A519" s="107"/>
      <c r="B519" s="107"/>
      <c r="C519" s="109"/>
    </row>
    <row r="520" spans="1:3">
      <c r="A520" s="107"/>
      <c r="B520" s="107"/>
      <c r="C520" s="109"/>
    </row>
    <row r="521" spans="1:3">
      <c r="A521" s="107"/>
      <c r="B521" s="107"/>
      <c r="C521" s="109"/>
    </row>
    <row r="522" spans="1:3">
      <c r="A522" s="107"/>
      <c r="B522" s="107"/>
      <c r="C522" s="109"/>
    </row>
    <row r="523" spans="1:3">
      <c r="A523" s="107"/>
      <c r="B523" s="107"/>
      <c r="C523" s="109"/>
    </row>
    <row r="524" spans="1:3">
      <c r="A524" s="107"/>
      <c r="B524" s="107"/>
      <c r="C524" s="109"/>
    </row>
    <row r="525" spans="1:3">
      <c r="A525" s="107"/>
      <c r="B525" s="107"/>
      <c r="C525" s="109"/>
    </row>
    <row r="526" spans="1:3">
      <c r="A526" s="107"/>
      <c r="B526" s="107"/>
      <c r="C526" s="109"/>
    </row>
    <row r="527" spans="1:3">
      <c r="A527" s="107"/>
      <c r="B527" s="107"/>
      <c r="C527" s="109"/>
    </row>
    <row r="528" spans="1:3">
      <c r="A528" s="107"/>
      <c r="B528" s="107"/>
      <c r="C528" s="109"/>
    </row>
    <row r="529" spans="1:3">
      <c r="A529" s="107"/>
      <c r="B529" s="107"/>
      <c r="C529" s="109"/>
    </row>
    <row r="530" spans="1:3">
      <c r="A530" s="107"/>
      <c r="B530" s="107"/>
      <c r="C530" s="109"/>
    </row>
    <row r="531" spans="1:3">
      <c r="A531" s="107"/>
      <c r="B531" s="107"/>
      <c r="C531" s="109"/>
    </row>
    <row r="532" spans="1:3">
      <c r="A532" s="107"/>
      <c r="B532" s="107"/>
      <c r="C532" s="109"/>
    </row>
    <row r="533" spans="1:3">
      <c r="A533" s="107"/>
      <c r="B533" s="107"/>
      <c r="C533" s="109"/>
    </row>
    <row r="534" spans="1:3">
      <c r="A534" s="107"/>
      <c r="B534" s="107"/>
      <c r="C534" s="109"/>
    </row>
    <row r="535" spans="1:3">
      <c r="A535" s="107"/>
      <c r="B535" s="107"/>
      <c r="C535" s="109"/>
    </row>
    <row r="536" spans="1:3">
      <c r="A536" s="107"/>
      <c r="B536" s="107"/>
      <c r="C536" s="109"/>
    </row>
    <row r="537" spans="1:3">
      <c r="A537" s="107"/>
      <c r="B537" s="107"/>
      <c r="C537" s="109"/>
    </row>
    <row r="538" spans="1:3">
      <c r="A538" s="107"/>
      <c r="B538" s="107"/>
      <c r="C538" s="109"/>
    </row>
    <row r="539" spans="1:3">
      <c r="A539" s="107"/>
      <c r="B539" s="107"/>
      <c r="C539" s="109"/>
    </row>
    <row r="540" spans="1:3">
      <c r="A540" s="107"/>
      <c r="B540" s="107"/>
      <c r="C540" s="109"/>
    </row>
    <row r="541" spans="1:3">
      <c r="A541" s="107"/>
      <c r="B541" s="107"/>
      <c r="C541" s="109"/>
    </row>
    <row r="542" spans="1:3">
      <c r="A542" s="107"/>
      <c r="B542" s="107"/>
      <c r="C542" s="109"/>
    </row>
    <row r="543" spans="1:3">
      <c r="A543" s="107"/>
      <c r="B543" s="107"/>
      <c r="C543" s="109"/>
    </row>
    <row r="544" spans="1:3">
      <c r="A544" s="107"/>
      <c r="B544" s="107"/>
      <c r="C544" s="109"/>
    </row>
    <row r="545" spans="1:3">
      <c r="A545" s="107"/>
      <c r="B545" s="107"/>
      <c r="C545" s="109"/>
    </row>
    <row r="546" spans="1:3">
      <c r="A546" s="107"/>
      <c r="B546" s="107"/>
      <c r="C546" s="109"/>
    </row>
    <row r="547" spans="1:3">
      <c r="A547" s="107"/>
      <c r="B547" s="107"/>
      <c r="C547" s="109"/>
    </row>
    <row r="548" spans="1:3">
      <c r="A548" s="107"/>
      <c r="B548" s="107"/>
      <c r="C548" s="109"/>
    </row>
    <row r="549" spans="1:3">
      <c r="A549" s="107"/>
      <c r="B549" s="107"/>
      <c r="C549" s="109"/>
    </row>
    <row r="550" spans="1:3">
      <c r="A550" s="107"/>
      <c r="B550" s="107"/>
      <c r="C550" s="109"/>
    </row>
    <row r="551" spans="1:3">
      <c r="A551" s="107"/>
      <c r="B551" s="107"/>
      <c r="C551" s="109"/>
    </row>
    <row r="552" spans="1:3">
      <c r="A552" s="107"/>
      <c r="B552" s="107"/>
      <c r="C552" s="109"/>
    </row>
    <row r="553" spans="1:3">
      <c r="A553" s="107"/>
      <c r="B553" s="107"/>
      <c r="C553" s="109"/>
    </row>
    <row r="554" spans="1:3">
      <c r="A554" s="107"/>
      <c r="B554" s="107"/>
      <c r="C554" s="109"/>
    </row>
    <row r="555" spans="1:3">
      <c r="A555" s="107"/>
      <c r="B555" s="107"/>
      <c r="C555" s="109"/>
    </row>
    <row r="556" spans="1:3">
      <c r="A556" s="107"/>
      <c r="B556" s="107"/>
      <c r="C556" s="109"/>
    </row>
    <row r="557" spans="1:3">
      <c r="A557" s="107"/>
      <c r="B557" s="107"/>
      <c r="C557" s="109"/>
    </row>
    <row r="558" spans="1:3">
      <c r="A558" s="107"/>
      <c r="B558" s="107"/>
      <c r="C558" s="109"/>
    </row>
    <row r="559" spans="1:3">
      <c r="A559" s="107"/>
      <c r="B559" s="107"/>
      <c r="C559" s="109"/>
    </row>
    <row r="560" spans="1:3">
      <c r="A560" s="107"/>
      <c r="B560" s="107"/>
      <c r="C560" s="109"/>
    </row>
    <row r="561" spans="1:3">
      <c r="A561" s="107"/>
      <c r="B561" s="107"/>
      <c r="C561" s="109"/>
    </row>
    <row r="562" spans="1:3">
      <c r="A562" s="107"/>
      <c r="B562" s="107"/>
      <c r="C562" s="109"/>
    </row>
    <row r="563" spans="1:3">
      <c r="A563" s="107"/>
      <c r="B563" s="107"/>
      <c r="C563" s="109"/>
    </row>
    <row r="564" spans="1:3">
      <c r="A564" s="107"/>
      <c r="B564" s="107"/>
      <c r="C564" s="109"/>
    </row>
    <row r="565" spans="1:3">
      <c r="A565" s="107"/>
      <c r="B565" s="107"/>
      <c r="C565" s="109"/>
    </row>
    <row r="566" spans="1:3">
      <c r="A566" s="107"/>
      <c r="B566" s="107"/>
      <c r="C566" s="109"/>
    </row>
    <row r="567" spans="1:3">
      <c r="A567" s="107"/>
      <c r="B567" s="107"/>
      <c r="C567" s="109"/>
    </row>
    <row r="568" spans="1:3">
      <c r="A568" s="107"/>
      <c r="B568" s="107"/>
      <c r="C568" s="109"/>
    </row>
    <row r="569" spans="1:3">
      <c r="A569" s="107"/>
      <c r="B569" s="107"/>
      <c r="C569" s="109"/>
    </row>
    <row r="570" spans="1:3">
      <c r="A570" s="107"/>
      <c r="B570" s="107"/>
      <c r="C570" s="109"/>
    </row>
    <row r="571" spans="1:3">
      <c r="A571" s="107"/>
      <c r="B571" s="107"/>
      <c r="C571" s="109"/>
    </row>
    <row r="572" spans="1:3">
      <c r="A572" s="107"/>
      <c r="B572" s="107"/>
      <c r="C572" s="109"/>
    </row>
    <row r="573" spans="1:3">
      <c r="A573" s="107"/>
      <c r="B573" s="107"/>
      <c r="C573" s="109"/>
    </row>
    <row r="574" spans="1:3">
      <c r="A574" s="107"/>
      <c r="B574" s="107"/>
      <c r="C574" s="109"/>
    </row>
    <row r="575" spans="1:3">
      <c r="A575" s="107"/>
      <c r="B575" s="107"/>
      <c r="C575" s="109"/>
    </row>
    <row r="576" spans="1:3">
      <c r="A576" s="107"/>
      <c r="B576" s="107"/>
      <c r="C576" s="109"/>
    </row>
    <row r="577" spans="1:3">
      <c r="A577" s="107"/>
      <c r="B577" s="107"/>
      <c r="C577" s="109"/>
    </row>
    <row r="578" spans="1:3">
      <c r="A578" s="107"/>
      <c r="B578" s="107"/>
      <c r="C578" s="109"/>
    </row>
    <row r="579" spans="1:3">
      <c r="A579" s="107"/>
      <c r="B579" s="107"/>
      <c r="C579" s="109"/>
    </row>
    <row r="580" spans="1:3">
      <c r="A580" s="107"/>
      <c r="B580" s="107"/>
      <c r="C580" s="109"/>
    </row>
    <row r="581" spans="1:3">
      <c r="A581" s="107"/>
      <c r="B581" s="107"/>
      <c r="C581" s="109"/>
    </row>
    <row r="582" spans="1:3">
      <c r="A582" s="107"/>
      <c r="B582" s="107"/>
      <c r="C582" s="109"/>
    </row>
    <row r="583" spans="1:3">
      <c r="A583" s="107"/>
      <c r="B583" s="107"/>
      <c r="C583" s="109"/>
    </row>
    <row r="584" spans="1:3">
      <c r="A584" s="107"/>
      <c r="B584" s="107"/>
      <c r="C584" s="109"/>
    </row>
    <row r="585" spans="1:3">
      <c r="A585" s="107"/>
      <c r="B585" s="107"/>
      <c r="C585" s="109"/>
    </row>
    <row r="586" spans="1:3">
      <c r="A586" s="107"/>
      <c r="B586" s="107"/>
      <c r="C586" s="109"/>
    </row>
    <row r="587" spans="1:3">
      <c r="A587" s="107"/>
      <c r="B587" s="107"/>
      <c r="C587" s="109"/>
    </row>
    <row r="588" spans="1:3">
      <c r="A588" s="107"/>
      <c r="B588" s="107"/>
      <c r="C588" s="109"/>
    </row>
    <row r="589" spans="1:3">
      <c r="A589" s="107"/>
      <c r="B589" s="107"/>
      <c r="C589" s="109"/>
    </row>
    <row r="590" spans="1:3">
      <c r="A590" s="107"/>
      <c r="B590" s="107"/>
      <c r="C590" s="109"/>
    </row>
    <row r="591" spans="1:3">
      <c r="A591" s="107"/>
      <c r="B591" s="107"/>
      <c r="C591" s="109"/>
    </row>
    <row r="592" spans="1:3">
      <c r="A592" s="107"/>
      <c r="B592" s="107"/>
      <c r="C592" s="109"/>
    </row>
    <row r="593" spans="1:3">
      <c r="A593" s="107"/>
      <c r="B593" s="107"/>
      <c r="C593" s="109"/>
    </row>
    <row r="594" spans="1:3">
      <c r="A594" s="107"/>
      <c r="B594" s="107"/>
      <c r="C594" s="109"/>
    </row>
    <row r="595" spans="1:3">
      <c r="A595" s="107"/>
      <c r="B595" s="107"/>
      <c r="C595" s="109"/>
    </row>
    <row r="596" spans="1:3">
      <c r="A596" s="107"/>
      <c r="B596" s="107"/>
      <c r="C596" s="109"/>
    </row>
    <row r="597" spans="1:3">
      <c r="A597" s="107"/>
      <c r="B597" s="107"/>
      <c r="C597" s="109"/>
    </row>
    <row r="598" spans="1:3">
      <c r="A598" s="107"/>
      <c r="B598" s="107"/>
      <c r="C598" s="109"/>
    </row>
    <row r="599" spans="1:3">
      <c r="A599" s="107"/>
      <c r="B599" s="107"/>
      <c r="C599" s="109"/>
    </row>
    <row r="600" spans="1:3">
      <c r="A600" s="107"/>
      <c r="B600" s="107"/>
      <c r="C600" s="109"/>
    </row>
    <row r="601" spans="1:3">
      <c r="A601" s="107"/>
      <c r="B601" s="107"/>
      <c r="C601" s="109"/>
    </row>
    <row r="602" spans="1:3">
      <c r="A602" s="107"/>
      <c r="B602" s="107"/>
      <c r="C602" s="109"/>
    </row>
    <row r="603" spans="1:3">
      <c r="A603" s="107"/>
      <c r="B603" s="107"/>
      <c r="C603" s="109"/>
    </row>
    <row r="604" spans="1:3">
      <c r="A604" s="107"/>
      <c r="B604" s="107"/>
      <c r="C604" s="109"/>
    </row>
    <row r="605" spans="1:3">
      <c r="A605" s="107"/>
      <c r="B605" s="107"/>
      <c r="C605" s="109"/>
    </row>
    <row r="606" spans="1:3">
      <c r="A606" s="107"/>
      <c r="B606" s="107"/>
      <c r="C606" s="109"/>
    </row>
    <row r="607" spans="1:3">
      <c r="A607" s="107"/>
      <c r="B607" s="107"/>
      <c r="C607" s="109"/>
    </row>
    <row r="608" spans="1:3">
      <c r="A608" s="107"/>
      <c r="B608" s="107"/>
      <c r="C608" s="109"/>
    </row>
    <row r="609" spans="1:3">
      <c r="A609" s="107"/>
      <c r="B609" s="107"/>
      <c r="C609" s="109"/>
    </row>
    <row r="610" spans="1:3">
      <c r="A610" s="107"/>
      <c r="B610" s="107"/>
      <c r="C610" s="109"/>
    </row>
    <row r="611" spans="1:3">
      <c r="A611" s="107"/>
      <c r="B611" s="107"/>
      <c r="C611" s="109"/>
    </row>
    <row r="612" spans="1:3">
      <c r="A612" s="107"/>
      <c r="B612" s="107"/>
      <c r="C612" s="109"/>
    </row>
    <row r="613" spans="1:3">
      <c r="A613" s="107"/>
      <c r="B613" s="107"/>
      <c r="C613" s="109"/>
    </row>
    <row r="614" spans="1:3">
      <c r="A614" s="107"/>
      <c r="B614" s="107"/>
      <c r="C614" s="109"/>
    </row>
    <row r="615" spans="1:3">
      <c r="A615" s="107"/>
      <c r="B615" s="107"/>
      <c r="C615" s="109"/>
    </row>
    <row r="616" spans="1:3">
      <c r="A616" s="107"/>
      <c r="B616" s="107"/>
      <c r="C616" s="109"/>
    </row>
    <row r="617" spans="1:3">
      <c r="A617" s="107"/>
      <c r="B617" s="107"/>
      <c r="C617" s="109"/>
    </row>
    <row r="618" spans="1:3">
      <c r="A618" s="107"/>
      <c r="B618" s="107"/>
      <c r="C618" s="109"/>
    </row>
    <row r="619" spans="1:3">
      <c r="A619" s="107"/>
      <c r="B619" s="107"/>
      <c r="C619" s="109"/>
    </row>
    <row r="620" spans="1:3">
      <c r="A620" s="107"/>
      <c r="B620" s="107"/>
      <c r="C620" s="109"/>
    </row>
    <row r="621" spans="1:3">
      <c r="A621" s="107"/>
      <c r="B621" s="107"/>
      <c r="C621" s="109"/>
    </row>
    <row r="622" spans="1:3">
      <c r="A622" s="107"/>
      <c r="B622" s="107"/>
      <c r="C622" s="109"/>
    </row>
    <row r="623" spans="1:3">
      <c r="A623" s="107"/>
      <c r="B623" s="107"/>
      <c r="C623" s="109"/>
    </row>
    <row r="624" spans="1:3">
      <c r="A624" s="107"/>
      <c r="B624" s="107"/>
      <c r="C624" s="109"/>
    </row>
    <row r="625" spans="1:3">
      <c r="A625" s="107"/>
      <c r="B625" s="107"/>
      <c r="C625" s="109"/>
    </row>
    <row r="626" spans="1:3">
      <c r="A626" s="107"/>
      <c r="B626" s="107"/>
      <c r="C626" s="109"/>
    </row>
    <row r="627" spans="1:3">
      <c r="A627" s="107"/>
      <c r="B627" s="107"/>
      <c r="C627" s="109"/>
    </row>
    <row r="628" spans="1:3">
      <c r="A628" s="107"/>
      <c r="B628" s="107"/>
      <c r="C628" s="109"/>
    </row>
    <row r="629" spans="1:3">
      <c r="A629" s="107"/>
      <c r="B629" s="107"/>
      <c r="C629" s="109"/>
    </row>
    <row r="630" spans="1:3">
      <c r="A630" s="107"/>
      <c r="B630" s="107"/>
      <c r="C630" s="109"/>
    </row>
    <row r="631" spans="1:3">
      <c r="A631" s="107"/>
      <c r="B631" s="107"/>
      <c r="C631" s="109"/>
    </row>
    <row r="632" spans="1:3">
      <c r="A632" s="107"/>
      <c r="B632" s="107"/>
      <c r="C632" s="109"/>
    </row>
    <row r="633" spans="1:3">
      <c r="A633" s="107"/>
      <c r="B633" s="107"/>
      <c r="C633" s="109"/>
    </row>
    <row r="634" spans="1:3">
      <c r="A634" s="107"/>
      <c r="B634" s="107"/>
      <c r="C634" s="109"/>
    </row>
    <row r="635" spans="1:3">
      <c r="A635" s="107"/>
      <c r="B635" s="107"/>
      <c r="C635" s="109"/>
    </row>
    <row r="636" spans="1:3">
      <c r="A636" s="107"/>
      <c r="B636" s="107"/>
      <c r="C636" s="109"/>
    </row>
    <row r="637" spans="1:3">
      <c r="A637" s="107"/>
      <c r="B637" s="107"/>
      <c r="C637" s="109"/>
    </row>
    <row r="638" spans="1:3">
      <c r="A638" s="107"/>
      <c r="B638" s="107"/>
      <c r="C638" s="109"/>
    </row>
    <row r="639" spans="1:3">
      <c r="A639" s="107"/>
      <c r="B639" s="107"/>
      <c r="C639" s="109"/>
    </row>
    <row r="640" spans="1:3">
      <c r="A640" s="107"/>
      <c r="B640" s="107"/>
      <c r="C640" s="109"/>
    </row>
    <row r="641" spans="1:3">
      <c r="A641" s="107"/>
      <c r="B641" s="107"/>
      <c r="C641" s="109"/>
    </row>
    <row r="642" spans="1:3">
      <c r="A642" s="107"/>
      <c r="B642" s="107"/>
      <c r="C642" s="109"/>
    </row>
    <row r="643" spans="1:3">
      <c r="A643" s="107"/>
      <c r="B643" s="107"/>
      <c r="C643" s="109"/>
    </row>
    <row r="644" spans="1:3">
      <c r="A644" s="107"/>
      <c r="B644" s="107"/>
      <c r="C644" s="109"/>
    </row>
    <row r="645" spans="1:3">
      <c r="A645" s="107"/>
      <c r="B645" s="107"/>
      <c r="C645" s="109"/>
    </row>
    <row r="646" spans="1:3">
      <c r="A646" s="107"/>
      <c r="B646" s="107"/>
      <c r="C646" s="109"/>
    </row>
    <row r="647" spans="1:3">
      <c r="A647" s="107"/>
      <c r="B647" s="107"/>
      <c r="C647" s="109"/>
    </row>
    <row r="648" spans="1:3">
      <c r="A648" s="107"/>
      <c r="B648" s="107"/>
      <c r="C648" s="109"/>
    </row>
    <row r="649" spans="1:3">
      <c r="A649" s="107"/>
      <c r="B649" s="107"/>
      <c r="C649" s="109"/>
    </row>
    <row r="650" spans="1:3">
      <c r="A650" s="107"/>
      <c r="B650" s="107"/>
      <c r="C650" s="109"/>
    </row>
    <row r="651" spans="1:3">
      <c r="A651" s="107"/>
      <c r="B651" s="107"/>
      <c r="C651" s="109"/>
    </row>
    <row r="652" spans="1:3">
      <c r="A652" s="107"/>
      <c r="B652" s="107"/>
      <c r="C652" s="109"/>
    </row>
    <row r="653" spans="1:3">
      <c r="A653" s="107"/>
      <c r="B653" s="107"/>
      <c r="C653" s="109"/>
    </row>
    <row r="654" spans="1:3">
      <c r="A654" s="107"/>
      <c r="B654" s="107"/>
      <c r="C654" s="109"/>
    </row>
    <row r="655" spans="1:3">
      <c r="A655" s="107"/>
      <c r="B655" s="107"/>
      <c r="C655" s="109"/>
    </row>
    <row r="656" spans="1:3">
      <c r="A656" s="107"/>
      <c r="B656" s="107"/>
      <c r="C656" s="109"/>
    </row>
    <row r="657" spans="1:3">
      <c r="A657" s="107"/>
      <c r="B657" s="107"/>
      <c r="C657" s="109"/>
    </row>
    <row r="658" spans="1:3">
      <c r="A658" s="107"/>
      <c r="B658" s="107"/>
      <c r="C658" s="109"/>
    </row>
  </sheetData>
  <mergeCells count="1">
    <mergeCell ref="A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4"/>
  <sheetViews>
    <sheetView view="pageBreakPreview" topLeftCell="B1" zoomScale="90" zoomScaleNormal="100" zoomScaleSheetLayoutView="90" workbookViewId="0">
      <selection activeCell="F9" sqref="F9"/>
    </sheetView>
  </sheetViews>
  <sheetFormatPr defaultRowHeight="15"/>
  <cols>
    <col min="1" max="1" width="58.85546875" customWidth="1"/>
    <col min="2" max="2" width="22.5703125" customWidth="1"/>
    <col min="3" max="3" width="30.140625" customWidth="1"/>
    <col min="4" max="4" width="25.140625" customWidth="1"/>
    <col min="5" max="5" width="21" customWidth="1"/>
    <col min="6" max="6" width="35.7109375" customWidth="1"/>
    <col min="7" max="7" width="9.140625" customWidth="1"/>
    <col min="8" max="8" width="10.42578125" customWidth="1"/>
  </cols>
  <sheetData>
    <row r="2" spans="1:8" ht="80.25" customHeight="1">
      <c r="A2" s="167" t="s">
        <v>431</v>
      </c>
      <c r="B2" s="167"/>
      <c r="C2" s="167"/>
      <c r="D2" s="167"/>
      <c r="E2" s="167"/>
      <c r="F2" s="167"/>
    </row>
    <row r="4" spans="1:8">
      <c r="A4" s="139" t="s">
        <v>2</v>
      </c>
      <c r="B4" s="139" t="s">
        <v>427</v>
      </c>
      <c r="C4" s="139" t="s">
        <v>436</v>
      </c>
      <c r="D4" s="139" t="s">
        <v>432</v>
      </c>
      <c r="E4" s="169" t="s">
        <v>428</v>
      </c>
      <c r="F4" s="169" t="s">
        <v>437</v>
      </c>
    </row>
    <row r="5" spans="1:8" ht="50.25" customHeight="1">
      <c r="A5" s="140"/>
      <c r="B5" s="140"/>
      <c r="C5" s="140"/>
      <c r="D5" s="140"/>
      <c r="E5" s="170"/>
      <c r="F5" s="170"/>
    </row>
    <row r="6" spans="1:8" ht="63">
      <c r="A6" s="122" t="str">
        <f>'[5]Сводный расчет'!$B$18</f>
        <v>Строительство двух ВЛ 110 кВ от ВЛ 110кВ Ужур-Парная I ц.с отп._С-71 и от ВЛ 110кВ Ужур-Парная II ц.с отп._С-70 до проектируемой ПС 110 кВ, проводом АС 120 мм2, протяженностью 5км</v>
      </c>
      <c r="B6" s="118" t="s">
        <v>434</v>
      </c>
      <c r="C6" s="125">
        <f>'[5]Сводный расчет'!$P$18*1000</f>
        <v>74956390</v>
      </c>
      <c r="D6" s="127">
        <v>5</v>
      </c>
      <c r="E6" s="126">
        <v>3417.2</v>
      </c>
      <c r="F6" s="125">
        <f>C6/D6</f>
        <v>14991278</v>
      </c>
      <c r="H6" s="121"/>
    </row>
    <row r="7" spans="1:8">
      <c r="A7" s="139" t="s">
        <v>2</v>
      </c>
      <c r="B7" s="139" t="s">
        <v>427</v>
      </c>
      <c r="C7" s="139" t="s">
        <v>436</v>
      </c>
      <c r="D7" s="139" t="s">
        <v>432</v>
      </c>
      <c r="E7" s="169" t="s">
        <v>428</v>
      </c>
      <c r="F7" s="169" t="s">
        <v>429</v>
      </c>
      <c r="H7" s="121"/>
    </row>
    <row r="8" spans="1:8" ht="38.25" customHeight="1">
      <c r="A8" s="140"/>
      <c r="B8" s="140"/>
      <c r="C8" s="140"/>
      <c r="D8" s="140"/>
      <c r="E8" s="170"/>
      <c r="F8" s="170"/>
      <c r="H8" s="121"/>
    </row>
    <row r="9" spans="1:8" ht="34.5" customHeight="1">
      <c r="A9" s="122" t="str">
        <f>'[5]Сводный расчет'!$B$25</f>
        <v xml:space="preserve">Строительство новой двухтрансформаторной ПС 110/10 кВ мощностью 2*4 МВА  </v>
      </c>
      <c r="B9" s="118"/>
      <c r="C9" s="125">
        <f>'[5]Сводный расчет'!$P$25*1000</f>
        <v>214126560</v>
      </c>
      <c r="D9" s="125" t="s">
        <v>433</v>
      </c>
      <c r="E9" s="126">
        <v>3417.2</v>
      </c>
      <c r="F9" s="125">
        <f>C9/E9</f>
        <v>62661.406999882951</v>
      </c>
      <c r="H9" s="121"/>
    </row>
    <row r="11" spans="1:8" ht="12.75" customHeight="1">
      <c r="A11" s="168" t="s">
        <v>435</v>
      </c>
      <c r="B11" s="168"/>
      <c r="C11" s="168"/>
      <c r="D11" s="168"/>
      <c r="E11" s="168"/>
      <c r="F11" s="168"/>
    </row>
    <row r="13" spans="1:8">
      <c r="A13" s="119" t="str">
        <f>Свод!A7</f>
        <v>Заместитель директора</v>
      </c>
      <c r="B13" s="119"/>
      <c r="C13" s="119"/>
      <c r="D13" s="119"/>
      <c r="E13" s="119"/>
    </row>
    <row r="14" spans="1:8">
      <c r="A14" s="119" t="str">
        <f>Свод!A8</f>
        <v>по экономике и финансам</v>
      </c>
      <c r="B14" s="119"/>
      <c r="C14" s="119"/>
      <c r="D14" s="119"/>
      <c r="E14" s="119"/>
      <c r="F14" s="120" t="str">
        <f>Свод!E8</f>
        <v>Т.В. Шевченко</v>
      </c>
    </row>
  </sheetData>
  <mergeCells count="14">
    <mergeCell ref="A2:F2"/>
    <mergeCell ref="A11:F11"/>
    <mergeCell ref="A4:A5"/>
    <mergeCell ref="B4:B5"/>
    <mergeCell ref="C4:C5"/>
    <mergeCell ref="D4:D5"/>
    <mergeCell ref="E4:E5"/>
    <mergeCell ref="F4:F5"/>
    <mergeCell ref="A7:A8"/>
    <mergeCell ref="B7:B8"/>
    <mergeCell ref="C7:C8"/>
    <mergeCell ref="D7:D8"/>
    <mergeCell ref="E7:E8"/>
    <mergeCell ref="F7:F8"/>
  </mergeCells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3</vt:i4>
      </vt:variant>
    </vt:vector>
  </HeadingPairs>
  <TitlesOfParts>
    <vt:vector size="8" baseType="lpstr">
      <vt:lpstr>реестр</vt:lpstr>
      <vt:lpstr>РЭК 2017</vt:lpstr>
      <vt:lpstr>Свод</vt:lpstr>
      <vt:lpstr>ВЛ</vt:lpstr>
      <vt:lpstr>Лист2</vt:lpstr>
      <vt:lpstr>Свод!Заголовки_для_печати</vt:lpstr>
      <vt:lpstr>Лист2!Область_печати</vt:lpstr>
      <vt:lpstr>Свод!Область_печати</vt:lpstr>
    </vt:vector>
  </TitlesOfParts>
  <Company>KuzbassenergoRES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Lesteva_LA</dc:creator>
  <cp:lastModifiedBy>Кузьменко Александра Сергеевна</cp:lastModifiedBy>
  <cp:lastPrinted>2022-07-07T01:37:36Z</cp:lastPrinted>
  <dcterms:created xsi:type="dcterms:W3CDTF">2017-03-22T08:52:49Z</dcterms:created>
  <dcterms:modified xsi:type="dcterms:W3CDTF">2024-01-18T02:42:42Z</dcterms:modified>
</cp:coreProperties>
</file>